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90" windowWidth="17265" windowHeight="9855" tabRatio="736"/>
  </bookViews>
  <sheets>
    <sheet name="Income Statement" sheetId="1" r:id="rId1"/>
    <sheet name="Balance Sheet" sheetId="2" r:id="rId2"/>
    <sheet name="Common Size IS" sheetId="3" r:id="rId3"/>
    <sheet name="Common Size BS" sheetId="4" r:id="rId4"/>
    <sheet name="Statement of Cash Flows" sheetId="5" r:id="rId5"/>
    <sheet name="Prob 3 - Income Statement" sheetId="6" r:id="rId6"/>
    <sheet name="Prob 3 - Balance Sheet" sheetId="7" r:id="rId7"/>
    <sheet name="Prob 3-Statement of Cash Flows" sheetId="8" r:id="rId8"/>
  </sheets>
  <calcPr calcId="145621"/>
</workbook>
</file>

<file path=xl/calcChain.xml><?xml version="1.0" encoding="utf-8"?>
<calcChain xmlns="http://schemas.openxmlformats.org/spreadsheetml/2006/main">
  <c r="C9" i="3" l="1"/>
  <c r="C4" i="6"/>
  <c r="A3" i="6" s="1"/>
  <c r="A3" i="7" s="1"/>
  <c r="B7" i="6"/>
  <c r="C7" i="6"/>
  <c r="C10" i="6" s="1"/>
  <c r="C12" i="6" s="1"/>
  <c r="C13" i="6" s="1"/>
  <c r="C14" i="6" s="1"/>
  <c r="B8" i="6"/>
  <c r="B10" i="6" s="1"/>
  <c r="B12" i="6" s="1"/>
  <c r="C18" i="6"/>
  <c r="A1" i="7"/>
  <c r="B4" i="7"/>
  <c r="C6" i="7"/>
  <c r="C8" i="7" s="1"/>
  <c r="B7" i="7"/>
  <c r="B8" i="7" s="1"/>
  <c r="C9" i="7"/>
  <c r="B11" i="7"/>
  <c r="C14" i="7"/>
  <c r="B15" i="7"/>
  <c r="B16" i="7"/>
  <c r="B18" i="7" s="1"/>
  <c r="C17" i="7"/>
  <c r="C18" i="7" s="1"/>
  <c r="C19" i="7"/>
  <c r="C22" i="7" s="1"/>
  <c r="B20" i="7"/>
  <c r="B26" i="7"/>
  <c r="B18" i="6" s="1"/>
  <c r="B19" i="8" s="1"/>
  <c r="C20" i="8" s="1"/>
  <c r="A1" i="8"/>
  <c r="A3" i="8"/>
  <c r="A5" i="8"/>
  <c r="A6" i="8"/>
  <c r="B23" i="8"/>
  <c r="B24" i="8"/>
  <c r="A25" i="8"/>
  <c r="B18" i="1"/>
  <c r="B18" i="3" s="1"/>
  <c r="B5" i="1"/>
  <c r="O5" i="1"/>
  <c r="C4" i="1"/>
  <c r="C4" i="2" s="1"/>
  <c r="C7" i="1"/>
  <c r="A1" i="2"/>
  <c r="B4" i="2"/>
  <c r="A3" i="2" s="1"/>
  <c r="A3" i="4" s="1"/>
  <c r="B10" i="2"/>
  <c r="C10" i="2"/>
  <c r="B12" i="2"/>
  <c r="B13" i="2" s="1"/>
  <c r="C13" i="2"/>
  <c r="B19" i="2"/>
  <c r="B21" i="2" s="1"/>
  <c r="C19" i="2"/>
  <c r="C21" i="2" s="1"/>
  <c r="B22" i="2"/>
  <c r="C22" i="2"/>
  <c r="A1" i="3"/>
  <c r="B4" i="3"/>
  <c r="C5" i="3"/>
  <c r="C6" i="3"/>
  <c r="C8" i="3"/>
  <c r="C10" i="3"/>
  <c r="C12" i="3"/>
  <c r="C18" i="3"/>
  <c r="B19" i="3"/>
  <c r="C19" i="3"/>
  <c r="A1" i="4"/>
  <c r="B4" i="4"/>
  <c r="A1" i="5"/>
  <c r="A3" i="5"/>
  <c r="B6" i="5"/>
  <c r="B7" i="5"/>
  <c r="B8" i="5"/>
  <c r="B9" i="5"/>
  <c r="B10" i="5"/>
  <c r="B11" i="5"/>
  <c r="B14" i="5"/>
  <c r="C15" i="5" s="1"/>
  <c r="B17" i="5"/>
  <c r="B19" i="5"/>
  <c r="C14" i="2" l="1"/>
  <c r="C10" i="4" s="1"/>
  <c r="C11" i="1"/>
  <c r="C13" i="1" s="1"/>
  <c r="B6" i="3"/>
  <c r="B5" i="3"/>
  <c r="B9" i="3"/>
  <c r="C10" i="7"/>
  <c r="C4" i="7"/>
  <c r="C4" i="4"/>
  <c r="C25" i="8"/>
  <c r="C23" i="7"/>
  <c r="B12" i="7"/>
  <c r="C19" i="6"/>
  <c r="C21" i="6" s="1"/>
  <c r="C11" i="7"/>
  <c r="C12" i="7" s="1"/>
  <c r="G5" i="1"/>
  <c r="B18" i="5"/>
  <c r="C20" i="5" s="1"/>
  <c r="C4" i="3"/>
  <c r="A3" i="1"/>
  <c r="A3" i="3" s="1"/>
  <c r="C7" i="4"/>
  <c r="B13" i="6"/>
  <c r="B14" i="6" s="1"/>
  <c r="C7" i="3"/>
  <c r="C25" i="2"/>
  <c r="B7" i="1"/>
  <c r="B14" i="2"/>
  <c r="B12" i="3"/>
  <c r="B10" i="3"/>
  <c r="B8" i="3"/>
  <c r="C18" i="4" l="1"/>
  <c r="C6" i="4"/>
  <c r="C23" i="4"/>
  <c r="C11" i="3"/>
  <c r="C17" i="4"/>
  <c r="C24" i="4"/>
  <c r="C14" i="4"/>
  <c r="C13" i="4"/>
  <c r="C11" i="4"/>
  <c r="C22" i="4"/>
  <c r="C12" i="4"/>
  <c r="C21" i="4"/>
  <c r="C19" i="4"/>
  <c r="C8" i="4"/>
  <c r="C9" i="4"/>
  <c r="C20" i="4"/>
  <c r="B6" i="4"/>
  <c r="B8" i="4"/>
  <c r="B12" i="4"/>
  <c r="B14" i="4"/>
  <c r="B18" i="4"/>
  <c r="B20" i="4"/>
  <c r="B22" i="4"/>
  <c r="B9" i="4"/>
  <c r="B13" i="4"/>
  <c r="B17" i="4"/>
  <c r="B21" i="4"/>
  <c r="B7" i="4"/>
  <c r="B11" i="4"/>
  <c r="B19" i="4"/>
  <c r="B23" i="4"/>
  <c r="B19" i="6"/>
  <c r="B21" i="6" s="1"/>
  <c r="B21" i="7" s="1"/>
  <c r="B22" i="7" s="1"/>
  <c r="B23" i="7" s="1"/>
  <c r="B5" i="8"/>
  <c r="C10" i="8" s="1"/>
  <c r="C21" i="8" s="1"/>
  <c r="B10" i="4"/>
  <c r="C26" i="2"/>
  <c r="C25" i="4"/>
  <c r="B11" i="1"/>
  <c r="B7" i="3"/>
  <c r="C14" i="1"/>
  <c r="C14" i="3" s="1"/>
  <c r="C13" i="3"/>
  <c r="C26" i="4" l="1"/>
  <c r="C15" i="1"/>
  <c r="C20" i="1" s="1"/>
  <c r="B11" i="3"/>
  <c r="B13" i="1"/>
  <c r="C15" i="3" l="1"/>
  <c r="B14" i="1"/>
  <c r="B14" i="3" s="1"/>
  <c r="B13" i="3"/>
  <c r="B15" i="1" l="1"/>
  <c r="B20" i="1" s="1"/>
  <c r="B15" i="3" l="1"/>
  <c r="B5" i="5"/>
  <c r="C12" i="5" s="1"/>
  <c r="C21" i="5" s="1"/>
  <c r="B24" i="2"/>
  <c r="B25" i="2" s="1"/>
  <c r="B24" i="4" l="1"/>
  <c r="G6" i="1"/>
  <c r="B26" i="2"/>
  <c r="B25" i="4"/>
  <c r="B26" i="4" l="1"/>
</calcChain>
</file>

<file path=xl/sharedStrings.xml><?xml version="1.0" encoding="utf-8"?>
<sst xmlns="http://schemas.openxmlformats.org/spreadsheetml/2006/main" count="162" uniqueCount="95">
  <si>
    <t>Income Statements</t>
  </si>
  <si>
    <t>Sales</t>
  </si>
  <si>
    <t>Cost of Goods</t>
  </si>
  <si>
    <t>Gross Profit</t>
  </si>
  <si>
    <t>Depreciation</t>
  </si>
  <si>
    <t>Selling &amp; Admin. Expense</t>
  </si>
  <si>
    <t>Lease Expense</t>
  </si>
  <si>
    <t>Net Operating Income</t>
  </si>
  <si>
    <t>Interest Expense</t>
  </si>
  <si>
    <t>Earnings Before Taxes</t>
  </si>
  <si>
    <t>Taxes</t>
  </si>
  <si>
    <t>Net Income</t>
  </si>
  <si>
    <t>Notes:</t>
  </si>
  <si>
    <t>Tax Rate</t>
  </si>
  <si>
    <t>Shares</t>
  </si>
  <si>
    <t>Earnings per Share</t>
  </si>
  <si>
    <t>Balance Sheet</t>
  </si>
  <si>
    <t>Assets</t>
  </si>
  <si>
    <t>Cash</t>
  </si>
  <si>
    <t>Marketable Securities</t>
  </si>
  <si>
    <t>Accounts Receivable</t>
  </si>
  <si>
    <t>Inventory</t>
  </si>
  <si>
    <t>Total Current Assets</t>
  </si>
  <si>
    <t>Gross Fixed Assets</t>
  </si>
  <si>
    <t>Accumulated Depreciation</t>
  </si>
  <si>
    <t>Net Plant &amp; Equipment</t>
  </si>
  <si>
    <t>Total Assets</t>
  </si>
  <si>
    <t>Liabilities &amp; Owner's Equity</t>
  </si>
  <si>
    <t>Accounts Payable</t>
  </si>
  <si>
    <t>Accrued Expenses</t>
  </si>
  <si>
    <t>Total Current Liabilities</t>
  </si>
  <si>
    <t>Long-term Debt</t>
  </si>
  <si>
    <t>Total Liabilities</t>
  </si>
  <si>
    <t>Common Stock ($2 par)</t>
  </si>
  <si>
    <t>Additional Paid-in-Capital</t>
  </si>
  <si>
    <t>Retained Earnings</t>
  </si>
  <si>
    <t>Total Owner's Equity</t>
  </si>
  <si>
    <t>Total Liab. &amp; Owner's Equity</t>
  </si>
  <si>
    <t>Common-size Income Statements</t>
  </si>
  <si>
    <t>Common-size Balance Sheet</t>
  </si>
  <si>
    <t>Statement of Cash Flows</t>
  </si>
  <si>
    <t>Cash Flows from Operations</t>
  </si>
  <si>
    <t>Depreciation Expense</t>
  </si>
  <si>
    <t>Change in Marketable Securities</t>
  </si>
  <si>
    <t>Change in Accounts Receivable</t>
  </si>
  <si>
    <t>Change in Inventory</t>
  </si>
  <si>
    <t>Change in Accounts Payable</t>
  </si>
  <si>
    <t>Change in Accrued Expenses</t>
  </si>
  <si>
    <t>Total Cash Flows from Operations</t>
  </si>
  <si>
    <t>Cash Flows from Investing</t>
  </si>
  <si>
    <t>Change in Gross Fixed Assets</t>
  </si>
  <si>
    <t>Total Cash Flows from Investing</t>
  </si>
  <si>
    <t>Cash Flows from Financing</t>
  </si>
  <si>
    <t>Change in Long-term Debt</t>
  </si>
  <si>
    <t>Change in Common Stock ($2 par)</t>
  </si>
  <si>
    <t>Change in Additional Paid-in-Capital</t>
  </si>
  <si>
    <t>Total Cash Flows from Financing</t>
  </si>
  <si>
    <t>Net Change in Cash Balance</t>
  </si>
  <si>
    <t>Alternative Solutions:</t>
  </si>
  <si>
    <t>Original</t>
  </si>
  <si>
    <t>Part D</t>
  </si>
  <si>
    <t>Part E</t>
  </si>
  <si>
    <t>Revenue</t>
  </si>
  <si>
    <t>Cost of Goods Sold</t>
  </si>
  <si>
    <t>Selling &amp; Admin Expense</t>
  </si>
  <si>
    <t>Shares Outstanding</t>
  </si>
  <si>
    <t>Dividends per Share</t>
  </si>
  <si>
    <t>Addition to RE per Share</t>
  </si>
  <si>
    <t>Balance Sheets</t>
  </si>
  <si>
    <t>Accounts receivable</t>
  </si>
  <si>
    <t>Inventories</t>
  </si>
  <si>
    <t>Gross fixed assets</t>
  </si>
  <si>
    <t>Accumulated depreciation</t>
  </si>
  <si>
    <t>Net Fixed Assets</t>
  </si>
  <si>
    <t>Total assets</t>
  </si>
  <si>
    <t>Accounts payable</t>
  </si>
  <si>
    <t>Notes payable</t>
  </si>
  <si>
    <t>Long-term debt</t>
  </si>
  <si>
    <t>Common stock</t>
  </si>
  <si>
    <t>Additional paid in capital</t>
  </si>
  <si>
    <t>Retained earnings</t>
  </si>
  <si>
    <t>Total Equity</t>
  </si>
  <si>
    <t>Total Liabilities &amp; Equity</t>
  </si>
  <si>
    <t>Change in Inventories</t>
  </si>
  <si>
    <t>Change in fixed assets</t>
  </si>
  <si>
    <t>Change in Notes Payable</t>
  </si>
  <si>
    <t>Change in Long-Term Debt</t>
  </si>
  <si>
    <t>Change in Common Stock</t>
  </si>
  <si>
    <t>Change in Paid-In Capital</t>
  </si>
  <si>
    <t>Cash Dividends</t>
  </si>
  <si>
    <t>Check answer against Balance Sheet</t>
  </si>
  <si>
    <t>Beginning Cash From Balance Sheet</t>
  </si>
  <si>
    <t>Ending Cash From Balance Sheet</t>
  </si>
  <si>
    <t>Winter Park Web Design</t>
  </si>
  <si>
    <t>Stetson Skydiving Adventures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</si>
</sst>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</numFmts>
  <fonts count="16" x14ac:knownFonts="1">
    <font>
      <sz val="11"/>
      <name val="Times New Roman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2" fillId="2" borderId="1">
      <alignment horizontal="center" vertical="justify"/>
    </xf>
  </cellStyleXfs>
  <cellXfs count="10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3" borderId="2" xfId="0" applyFont="1" applyFill="1" applyBorder="1"/>
    <xf numFmtId="0" fontId="5" fillId="3" borderId="2" xfId="0" applyFont="1" applyFill="1" applyBorder="1"/>
    <xf numFmtId="164" fontId="0" fillId="0" borderId="0" xfId="0" applyNumberFormat="1"/>
    <xf numFmtId="3" fontId="0" fillId="0" borderId="3" xfId="0" applyNumberFormat="1" applyBorder="1"/>
    <xf numFmtId="4" fontId="0" fillId="0" borderId="0" xfId="0" applyNumberFormat="1"/>
    <xf numFmtId="0" fontId="4" fillId="0" borderId="0" xfId="0" applyFont="1" applyAlignment="1">
      <alignment horizontal="left" indent="1"/>
    </xf>
    <xf numFmtId="3" fontId="4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164" fontId="4" fillId="0" borderId="4" xfId="0" applyNumberFormat="1" applyFont="1" applyBorder="1"/>
    <xf numFmtId="0" fontId="4" fillId="0" borderId="0" xfId="0" applyFont="1"/>
    <xf numFmtId="0" fontId="0" fillId="0" borderId="0" xfId="0" applyAlignment="1">
      <alignment horizontal="left" indent="1"/>
    </xf>
    <xf numFmtId="10" fontId="1" fillId="0" borderId="0" xfId="4" applyNumberFormat="1"/>
    <xf numFmtId="0" fontId="0" fillId="0" borderId="0" xfId="0" applyBorder="1" applyAlignment="1">
      <alignment horizontal="left" indent="1"/>
    </xf>
    <xf numFmtId="7" fontId="0" fillId="0" borderId="0" xfId="0" applyNumberFormat="1" applyBorder="1"/>
    <xf numFmtId="0" fontId="6" fillId="0" borderId="5" xfId="0" applyFont="1" applyBorder="1"/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164" fontId="10" fillId="0" borderId="4" xfId="0" applyNumberFormat="1" applyFont="1" applyBorder="1"/>
    <xf numFmtId="0" fontId="6" fillId="0" borderId="0" xfId="0" applyFont="1" applyBorder="1"/>
    <xf numFmtId="3" fontId="1" fillId="0" borderId="0" xfId="0" applyNumberFormat="1" applyFont="1"/>
    <xf numFmtId="10" fontId="1" fillId="0" borderId="3" xfId="4" applyNumberFormat="1" applyBorder="1"/>
    <xf numFmtId="10" fontId="4" fillId="0" borderId="0" xfId="4" applyNumberFormat="1" applyFont="1"/>
    <xf numFmtId="10" fontId="1" fillId="0" borderId="0" xfId="4" applyNumberFormat="1" applyBorder="1"/>
    <xf numFmtId="10" fontId="4" fillId="0" borderId="4" xfId="4" applyNumberFormat="1" applyFont="1" applyBorder="1"/>
    <xf numFmtId="10" fontId="10" fillId="0" borderId="4" xfId="4" applyNumberFormat="1" applyFont="1" applyBorder="1"/>
    <xf numFmtId="10" fontId="1" fillId="0" borderId="0" xfId="4" applyNumberFormat="1" applyFont="1"/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167" fontId="1" fillId="0" borderId="0" xfId="2" applyNumberFormat="1"/>
    <xf numFmtId="166" fontId="1" fillId="0" borderId="0" xfId="1" applyNumberFormat="1"/>
    <xf numFmtId="166" fontId="1" fillId="0" borderId="0" xfId="1" applyNumberFormat="1" applyBorder="1"/>
    <xf numFmtId="166" fontId="1" fillId="0" borderId="3" xfId="1" applyNumberFormat="1" applyBorder="1"/>
    <xf numFmtId="166" fontId="0" fillId="0" borderId="6" xfId="0" applyNumberFormat="1" applyBorder="1"/>
    <xf numFmtId="3" fontId="0" fillId="0" borderId="6" xfId="0" applyNumberFormat="1" applyBorder="1"/>
    <xf numFmtId="167" fontId="1" fillId="0" borderId="7" xfId="2" applyNumberFormat="1" applyBorder="1"/>
    <xf numFmtId="10" fontId="0" fillId="0" borderId="0" xfId="4" applyNumberFormat="1" applyFont="1"/>
    <xf numFmtId="166" fontId="0" fillId="0" borderId="0" xfId="1" applyNumberFormat="1" applyFont="1"/>
    <xf numFmtId="9" fontId="0" fillId="0" borderId="0" xfId="0" applyNumberFormat="1"/>
    <xf numFmtId="167" fontId="0" fillId="0" borderId="0" xfId="2" applyNumberFormat="1" applyFont="1"/>
    <xf numFmtId="0" fontId="4" fillId="0" borderId="0" xfId="3" applyFont="1" applyAlignment="1">
      <alignment horizontal="centerContinuous"/>
    </xf>
    <xf numFmtId="0" fontId="8" fillId="0" borderId="0" xfId="3" applyFont="1"/>
    <xf numFmtId="0" fontId="13" fillId="0" borderId="0" xfId="3" applyFont="1"/>
    <xf numFmtId="0" fontId="8" fillId="3" borderId="2" xfId="3" applyFont="1" applyFill="1" applyBorder="1" applyAlignment="1">
      <alignment horizontal="center" wrapText="1"/>
    </xf>
    <xf numFmtId="0" fontId="5" fillId="3" borderId="2" xfId="3" applyFont="1" applyFill="1" applyBorder="1" applyAlignment="1">
      <alignment horizontal="right" wrapText="1"/>
    </xf>
    <xf numFmtId="6" fontId="8" fillId="0" borderId="0" xfId="3" applyNumberFormat="1" applyFont="1" applyAlignment="1">
      <alignment horizontal="right"/>
    </xf>
    <xf numFmtId="10" fontId="8" fillId="0" borderId="0" xfId="3" applyNumberFormat="1" applyFont="1"/>
    <xf numFmtId="6" fontId="8" fillId="0" borderId="3" xfId="3" applyNumberFormat="1" applyFont="1" applyBorder="1" applyAlignment="1">
      <alignment horizontal="right"/>
    </xf>
    <xf numFmtId="10" fontId="8" fillId="0" borderId="0" xfId="4" applyNumberFormat="1" applyFont="1"/>
    <xf numFmtId="0" fontId="4" fillId="0" borderId="0" xfId="3" applyFont="1" applyAlignment="1">
      <alignment horizontal="left" indent="2"/>
    </xf>
    <xf numFmtId="6" fontId="4" fillId="4" borderId="0" xfId="3" applyNumberFormat="1" applyFont="1" applyFill="1" applyAlignment="1">
      <alignment horizontal="right"/>
    </xf>
    <xf numFmtId="0" fontId="4" fillId="0" borderId="0" xfId="3" applyFont="1"/>
    <xf numFmtId="0" fontId="14" fillId="0" borderId="0" xfId="3" applyFont="1"/>
    <xf numFmtId="6" fontId="8" fillId="4" borderId="0" xfId="3" applyNumberFormat="1" applyFont="1" applyFill="1" applyAlignment="1">
      <alignment horizontal="right"/>
    </xf>
    <xf numFmtId="9" fontId="8" fillId="0" borderId="0" xfId="3" applyNumberFormat="1" applyFont="1"/>
    <xf numFmtId="6" fontId="4" fillId="4" borderId="8" xfId="3" applyNumberFormat="1" applyFont="1" applyFill="1" applyBorder="1" applyAlignment="1">
      <alignment horizontal="right"/>
    </xf>
    <xf numFmtId="8" fontId="8" fillId="0" borderId="0" xfId="3" applyNumberFormat="1" applyFont="1" applyAlignment="1">
      <alignment horizontal="right"/>
    </xf>
    <xf numFmtId="0" fontId="8" fillId="0" borderId="0" xfId="3" applyFont="1" applyAlignment="1">
      <alignment horizontal="left" indent="2"/>
    </xf>
    <xf numFmtId="165" fontId="8" fillId="0" borderId="0" xfId="3" applyNumberFormat="1" applyFont="1"/>
    <xf numFmtId="166" fontId="8" fillId="4" borderId="0" xfId="1" applyNumberFormat="1" applyFont="1" applyFill="1"/>
    <xf numFmtId="8" fontId="8" fillId="4" borderId="0" xfId="3" applyNumberFormat="1" applyFont="1" applyFill="1"/>
    <xf numFmtId="8" fontId="8" fillId="0" borderId="0" xfId="3" applyNumberFormat="1" applyFont="1"/>
    <xf numFmtId="6" fontId="8" fillId="0" borderId="0" xfId="3" applyNumberFormat="1" applyFont="1"/>
    <xf numFmtId="0" fontId="15" fillId="0" borderId="0" xfId="3" applyFont="1"/>
    <xf numFmtId="0" fontId="11" fillId="0" borderId="0" xfId="3"/>
    <xf numFmtId="0" fontId="8" fillId="3" borderId="2" xfId="3" applyFont="1" applyFill="1" applyBorder="1"/>
    <xf numFmtId="0" fontId="5" fillId="3" borderId="2" xfId="3" applyFont="1" applyFill="1" applyBorder="1"/>
    <xf numFmtId="167" fontId="8" fillId="0" borderId="0" xfId="2" applyNumberFormat="1" applyFont="1" applyAlignment="1">
      <alignment horizontal="right"/>
    </xf>
    <xf numFmtId="168" fontId="15" fillId="0" borderId="0" xfId="3" applyNumberFormat="1" applyFont="1"/>
    <xf numFmtId="167" fontId="8" fillId="4" borderId="0" xfId="2" applyNumberFormat="1" applyFont="1" applyFill="1" applyAlignment="1">
      <alignment horizontal="right"/>
    </xf>
    <xf numFmtId="167" fontId="8" fillId="4" borderId="3" xfId="2" applyNumberFormat="1" applyFont="1" applyFill="1" applyBorder="1" applyAlignment="1">
      <alignment horizontal="right"/>
    </xf>
    <xf numFmtId="167" fontId="8" fillId="0" borderId="3" xfId="2" applyNumberFormat="1" applyFont="1" applyBorder="1" applyAlignment="1">
      <alignment horizontal="right"/>
    </xf>
    <xf numFmtId="0" fontId="9" fillId="0" borderId="0" xfId="3" applyFont="1" applyAlignment="1">
      <alignment horizontal="left" indent="2"/>
    </xf>
    <xf numFmtId="0" fontId="8" fillId="0" borderId="0" xfId="3" applyFont="1" applyAlignment="1">
      <alignment horizontal="left"/>
    </xf>
    <xf numFmtId="0" fontId="5" fillId="0" borderId="0" xfId="3" applyFont="1" applyAlignment="1">
      <alignment horizontal="left" indent="2"/>
    </xf>
    <xf numFmtId="167" fontId="4" fillId="0" borderId="8" xfId="2" applyNumberFormat="1" applyFont="1" applyBorder="1" applyAlignment="1">
      <alignment horizontal="right"/>
    </xf>
    <xf numFmtId="167" fontId="8" fillId="0" borderId="0" xfId="2" applyNumberFormat="1" applyFont="1"/>
    <xf numFmtId="167" fontId="11" fillId="0" borderId="0" xfId="3" applyNumberFormat="1"/>
    <xf numFmtId="167" fontId="4" fillId="4" borderId="8" xfId="2" applyNumberFormat="1" applyFont="1" applyFill="1" applyBorder="1" applyAlignment="1">
      <alignment horizontal="right"/>
    </xf>
    <xf numFmtId="166" fontId="8" fillId="0" borderId="0" xfId="1" applyNumberFormat="1" applyFont="1" applyFill="1"/>
    <xf numFmtId="0" fontId="8" fillId="0" borderId="0" xfId="3" applyFont="1" applyAlignment="1">
      <alignment horizontal="centerContinuous"/>
    </xf>
    <xf numFmtId="0" fontId="4" fillId="3" borderId="2" xfId="3" applyFont="1" applyFill="1" applyBorder="1" applyAlignment="1">
      <alignment horizontal="left" wrapText="1"/>
    </xf>
    <xf numFmtId="167" fontId="8" fillId="4" borderId="0" xfId="2" applyNumberFormat="1" applyFont="1" applyFill="1" applyBorder="1" applyAlignment="1">
      <alignment horizontal="right"/>
    </xf>
    <xf numFmtId="167" fontId="8" fillId="0" borderId="0" xfId="2" applyNumberFormat="1" applyFont="1" applyBorder="1" applyAlignment="1">
      <alignment horizontal="right"/>
    </xf>
    <xf numFmtId="0" fontId="4" fillId="0" borderId="0" xfId="3" applyFont="1" applyAlignment="1">
      <alignment horizontal="left"/>
    </xf>
    <xf numFmtId="0" fontId="8" fillId="0" borderId="0" xfId="3" applyFont="1" applyBorder="1"/>
    <xf numFmtId="167" fontId="4" fillId="4" borderId="0" xfId="3" applyNumberFormat="1" applyFont="1" applyFill="1"/>
    <xf numFmtId="167" fontId="4" fillId="0" borderId="0" xfId="3" applyNumberFormat="1" applyFont="1"/>
    <xf numFmtId="167" fontId="4" fillId="4" borderId="3" xfId="3" applyNumberFormat="1" applyFont="1" applyFill="1" applyBorder="1"/>
    <xf numFmtId="167" fontId="4" fillId="0" borderId="0" xfId="2" applyNumberFormat="1" applyFont="1" applyBorder="1" applyAlignment="1">
      <alignment horizontal="right"/>
    </xf>
    <xf numFmtId="167" fontId="4" fillId="4" borderId="0" xfId="3" applyNumberFormat="1" applyFont="1" applyFill="1" applyBorder="1"/>
    <xf numFmtId="0" fontId="4" fillId="0" borderId="5" xfId="3" applyFont="1" applyBorder="1" applyAlignment="1">
      <alignment horizontal="left"/>
    </xf>
    <xf numFmtId="167" fontId="4" fillId="0" borderId="5" xfId="2" applyNumberFormat="1" applyFont="1" applyBorder="1" applyAlignment="1">
      <alignment horizontal="right"/>
    </xf>
    <xf numFmtId="167" fontId="4" fillId="0" borderId="5" xfId="3" applyNumberFormat="1" applyFont="1" applyFill="1" applyBorder="1"/>
    <xf numFmtId="0" fontId="8" fillId="0" borderId="0" xfId="3" applyFont="1" applyFill="1" applyBorder="1"/>
    <xf numFmtId="167" fontId="4" fillId="4" borderId="0" xfId="2" applyNumberFormat="1" applyFont="1" applyFill="1"/>
  </cellXfs>
  <cellStyles count="6">
    <cellStyle name="Comma" xfId="1" builtinId="3"/>
    <cellStyle name="Currency" xfId="2" builtinId="4"/>
    <cellStyle name="Normal" xfId="0" builtinId="0"/>
    <cellStyle name="Normal_Chapter 2 Problem 3 Solutions" xfId="3"/>
    <cellStyle name="Percent" xfId="4" builtinId="5"/>
    <cellStyle name="ShadedHeadings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O$1" fmlaRange="$N$3:$N$5" noThreeD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8</xdr:col>
      <xdr:colOff>0</xdr:colOff>
      <xdr:row>14</xdr:row>
      <xdr:rowOff>95250</xdr:rowOff>
    </xdr:to>
    <xdr:sp macro="" textlink="">
      <xdr:nvSpPr>
        <xdr:cNvPr id="3" name="TextBox 2"/>
        <xdr:cNvSpPr txBox="1"/>
      </xdr:nvSpPr>
      <xdr:spPr>
        <a:xfrm>
          <a:off x="4486275" y="1381125"/>
          <a:ext cx="28098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Note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: To switch between the original solution and those for parts d and e just choose the appropriate problem from the drop-down list.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Obviously, the changes propagate to the other worksheets as well, so you can switch to them to see how they change.</a:t>
          </a:r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7</xdr:col>
          <xdr:colOff>285750</xdr:colOff>
          <xdr:row>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8</xdr:col>
      <xdr:colOff>0</xdr:colOff>
      <xdr:row>6</xdr:row>
      <xdr:rowOff>0</xdr:rowOff>
    </xdr:to>
    <xdr:sp macro="" textlink="">
      <xdr:nvSpPr>
        <xdr:cNvPr id="3" name="TextBox 2"/>
        <xdr:cNvSpPr txBox="1"/>
      </xdr:nvSpPr>
      <xdr:spPr>
        <a:xfrm>
          <a:off x="5438775" y="619125"/>
          <a:ext cx="20859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Note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: Cells with a green background are the missing cells in the problem.</a:t>
          </a:r>
          <a:endParaRPr lang="en-US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P24"/>
  <sheetViews>
    <sheetView tabSelected="1" workbookViewId="0">
      <selection activeCell="G19" sqref="G19"/>
    </sheetView>
  </sheetViews>
  <sheetFormatPr defaultRowHeight="15" x14ac:dyDescent="0.25"/>
  <cols>
    <col min="1" max="1" width="24.7109375" bestFit="1" customWidth="1"/>
    <col min="2" max="3" width="12.7109375" customWidth="1"/>
    <col min="6" max="6" width="19" bestFit="1" customWidth="1"/>
    <col min="7" max="7" width="14" bestFit="1" customWidth="1"/>
    <col min="15" max="15" width="12.85546875" bestFit="1" customWidth="1"/>
  </cols>
  <sheetData>
    <row r="1" spans="1:16" ht="15.75" x14ac:dyDescent="0.25">
      <c r="A1" s="1" t="s">
        <v>94</v>
      </c>
      <c r="B1" s="2"/>
      <c r="C1" s="2"/>
      <c r="O1">
        <v>1</v>
      </c>
    </row>
    <row r="2" spans="1:16" ht="15.75" x14ac:dyDescent="0.25">
      <c r="A2" s="1" t="s">
        <v>0</v>
      </c>
      <c r="B2" s="2"/>
      <c r="C2" s="2"/>
      <c r="O2" t="s">
        <v>62</v>
      </c>
      <c r="P2" t="s">
        <v>13</v>
      </c>
    </row>
    <row r="3" spans="1:16" ht="16.5" thickBot="1" x14ac:dyDescent="0.3">
      <c r="A3" s="1" t="str">
        <f>"For the Years "&amp;TEXT(C4,"####")&amp;" and "&amp;TEXT(B4,"####")</f>
        <v>For the Years 2010 and 2011</v>
      </c>
      <c r="B3" s="2"/>
      <c r="C3" s="2"/>
      <c r="F3" t="s">
        <v>58</v>
      </c>
      <c r="N3" t="s">
        <v>59</v>
      </c>
      <c r="O3" s="42">
        <v>3500000</v>
      </c>
      <c r="P3" s="43">
        <v>0.35</v>
      </c>
    </row>
    <row r="4" spans="1:16" ht="15.75" thickBot="1" x14ac:dyDescent="0.3">
      <c r="A4" s="3"/>
      <c r="B4" s="4">
        <v>2011</v>
      </c>
      <c r="C4" s="4">
        <f>B4-1</f>
        <v>2010</v>
      </c>
      <c r="N4" t="s">
        <v>60</v>
      </c>
      <c r="O4" s="42">
        <v>3800000</v>
      </c>
      <c r="P4" s="43">
        <v>0.35</v>
      </c>
    </row>
    <row r="5" spans="1:16" x14ac:dyDescent="0.25">
      <c r="A5" t="s">
        <v>1</v>
      </c>
      <c r="B5" s="5">
        <f>IF(O1=2,O4,O3)</f>
        <v>3500000</v>
      </c>
      <c r="C5" s="5">
        <v>3230000</v>
      </c>
      <c r="F5" t="s">
        <v>1</v>
      </c>
      <c r="G5" s="44">
        <f>B5</f>
        <v>3500000</v>
      </c>
      <c r="N5" t="s">
        <v>61</v>
      </c>
      <c r="O5" s="42">
        <f>O3</f>
        <v>3500000</v>
      </c>
      <c r="P5" s="43">
        <v>0.4</v>
      </c>
    </row>
    <row r="6" spans="1:16" x14ac:dyDescent="0.25">
      <c r="A6" t="s">
        <v>2</v>
      </c>
      <c r="B6" s="6">
        <v>2273300</v>
      </c>
      <c r="C6" s="6">
        <v>2162500</v>
      </c>
      <c r="D6" s="7"/>
      <c r="F6" t="s">
        <v>35</v>
      </c>
      <c r="G6" s="44">
        <f>'Balance Sheet'!B24</f>
        <v>598335</v>
      </c>
    </row>
    <row r="7" spans="1:16" x14ac:dyDescent="0.25">
      <c r="A7" s="8" t="s">
        <v>3</v>
      </c>
      <c r="B7" s="9">
        <f>B5-B6</f>
        <v>1226700</v>
      </c>
      <c r="C7" s="9">
        <f>C5-C6</f>
        <v>1067500</v>
      </c>
    </row>
    <row r="8" spans="1:16" x14ac:dyDescent="0.25">
      <c r="A8" t="s">
        <v>4</v>
      </c>
      <c r="B8" s="10">
        <v>84000</v>
      </c>
      <c r="C8" s="10">
        <v>71000</v>
      </c>
    </row>
    <row r="9" spans="1:16" x14ac:dyDescent="0.25">
      <c r="A9" t="s">
        <v>5</v>
      </c>
      <c r="B9" s="11">
        <v>869800</v>
      </c>
      <c r="C9" s="11">
        <v>835000</v>
      </c>
    </row>
    <row r="10" spans="1:16" x14ac:dyDescent="0.25">
      <c r="A10" t="s">
        <v>6</v>
      </c>
      <c r="B10" s="6">
        <v>65000</v>
      </c>
      <c r="C10" s="6">
        <v>65000</v>
      </c>
    </row>
    <row r="11" spans="1:16" x14ac:dyDescent="0.25">
      <c r="A11" s="8" t="s">
        <v>7</v>
      </c>
      <c r="B11" s="9">
        <f>B7-SUM(B8:B10)</f>
        <v>207900</v>
      </c>
      <c r="C11" s="9">
        <f>C7-SUM(C8:C10)</f>
        <v>96500</v>
      </c>
    </row>
    <row r="12" spans="1:16" x14ac:dyDescent="0.25">
      <c r="A12" t="s">
        <v>8</v>
      </c>
      <c r="B12" s="6">
        <v>112000</v>
      </c>
      <c r="C12" s="6">
        <v>68000</v>
      </c>
    </row>
    <row r="13" spans="1:16" x14ac:dyDescent="0.25">
      <c r="A13" s="8" t="s">
        <v>9</v>
      </c>
      <c r="B13" s="9">
        <f>B11-B12</f>
        <v>95900</v>
      </c>
      <c r="C13" s="9">
        <f>C11-C12</f>
        <v>28500</v>
      </c>
    </row>
    <row r="14" spans="1:16" x14ac:dyDescent="0.25">
      <c r="A14" t="s">
        <v>10</v>
      </c>
      <c r="B14" s="6">
        <f>B13*B18</f>
        <v>33565</v>
      </c>
      <c r="C14" s="6">
        <f>C13*C18</f>
        <v>9975</v>
      </c>
    </row>
    <row r="15" spans="1:16" ht="15.75" thickBot="1" x14ac:dyDescent="0.3">
      <c r="A15" s="8" t="s">
        <v>11</v>
      </c>
      <c r="B15" s="12">
        <f>B13-B14</f>
        <v>62335</v>
      </c>
      <c r="C15" s="12">
        <f>C13-C14</f>
        <v>18525</v>
      </c>
    </row>
    <row r="16" spans="1:16" ht="15.75" thickTop="1" x14ac:dyDescent="0.25"/>
    <row r="17" spans="1:3" x14ac:dyDescent="0.25">
      <c r="A17" s="13" t="s">
        <v>12</v>
      </c>
    </row>
    <row r="18" spans="1:3" x14ac:dyDescent="0.25">
      <c r="A18" s="14" t="s">
        <v>13</v>
      </c>
      <c r="B18" s="15">
        <f>IF(O1=3,P5,P3)</f>
        <v>0.35</v>
      </c>
      <c r="C18" s="15">
        <v>0.35</v>
      </c>
    </row>
    <row r="19" spans="1:3" x14ac:dyDescent="0.25">
      <c r="A19" s="14" t="s">
        <v>14</v>
      </c>
      <c r="B19" s="10">
        <v>50000</v>
      </c>
      <c r="C19" s="10">
        <v>40000</v>
      </c>
    </row>
    <row r="20" spans="1:3" x14ac:dyDescent="0.25">
      <c r="A20" s="16" t="s">
        <v>15</v>
      </c>
      <c r="B20" s="17">
        <f>B15/B19</f>
        <v>1.2466999999999999</v>
      </c>
      <c r="C20" s="17">
        <f>C15/C19</f>
        <v>0.46312500000000001</v>
      </c>
    </row>
    <row r="24" spans="1:3" x14ac:dyDescent="0.25">
      <c r="B24" s="41"/>
      <c r="C24" s="41"/>
    </row>
  </sheetData>
  <phoneticPr fontId="3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285750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8"/>
  <sheetViews>
    <sheetView workbookViewId="0"/>
  </sheetViews>
  <sheetFormatPr defaultRowHeight="15" x14ac:dyDescent="0.25"/>
  <cols>
    <col min="1" max="1" width="31.42578125" customWidth="1"/>
    <col min="2" max="3" width="12.7109375" customWidth="1"/>
    <col min="5" max="6" width="9.85546875" bestFit="1" customWidth="1"/>
  </cols>
  <sheetData>
    <row r="1" spans="1:5" ht="15.75" x14ac:dyDescent="0.25">
      <c r="A1" s="1" t="str">
        <f>'Income Statement'!A1</f>
        <v>Stetson Skydiving Adventures</v>
      </c>
      <c r="B1" s="1"/>
      <c r="C1" s="2"/>
    </row>
    <row r="2" spans="1:5" ht="15.75" x14ac:dyDescent="0.25">
      <c r="A2" s="1" t="s">
        <v>16</v>
      </c>
      <c r="B2" s="1"/>
      <c r="C2" s="2"/>
    </row>
    <row r="3" spans="1:5" ht="16.5" thickBot="1" x14ac:dyDescent="0.3">
      <c r="A3" s="1" t="str">
        <f>"For the Year Ended December 31, "&amp;TEXT(B4,"####")</f>
        <v>For the Year Ended December 31, 2011</v>
      </c>
      <c r="B3" s="1"/>
      <c r="C3" s="2"/>
    </row>
    <row r="4" spans="1:5" ht="15.75" thickBot="1" x14ac:dyDescent="0.3">
      <c r="A4" s="3"/>
      <c r="B4" s="4">
        <f>'Income Statement'!B4</f>
        <v>2011</v>
      </c>
      <c r="C4" s="4">
        <f>'Income Statement'!C4</f>
        <v>2010</v>
      </c>
    </row>
    <row r="5" spans="1:5" x14ac:dyDescent="0.25">
      <c r="A5" s="18" t="s">
        <v>17</v>
      </c>
    </row>
    <row r="6" spans="1:5" x14ac:dyDescent="0.25">
      <c r="A6" t="s">
        <v>18</v>
      </c>
      <c r="B6" s="5">
        <v>52000</v>
      </c>
      <c r="C6" s="5">
        <v>41000</v>
      </c>
    </row>
    <row r="7" spans="1:5" x14ac:dyDescent="0.25">
      <c r="A7" t="s">
        <v>19</v>
      </c>
      <c r="B7" s="10">
        <v>2435</v>
      </c>
      <c r="C7" s="10">
        <v>21000</v>
      </c>
    </row>
    <row r="8" spans="1:5" x14ac:dyDescent="0.25">
      <c r="A8" t="s">
        <v>20</v>
      </c>
      <c r="B8" s="10">
        <v>420000</v>
      </c>
      <c r="C8" s="10">
        <v>372000</v>
      </c>
    </row>
    <row r="9" spans="1:5" x14ac:dyDescent="0.25">
      <c r="A9" t="s">
        <v>21</v>
      </c>
      <c r="B9" s="6">
        <v>515000</v>
      </c>
      <c r="C9" s="6">
        <v>420000</v>
      </c>
    </row>
    <row r="10" spans="1:5" x14ac:dyDescent="0.25">
      <c r="A10" s="19" t="s">
        <v>22</v>
      </c>
      <c r="B10" s="10">
        <f>SUM(B5:B9)</f>
        <v>989435</v>
      </c>
      <c r="C10" s="10">
        <f>SUM(C5:C9)</f>
        <v>854000</v>
      </c>
    </row>
    <row r="11" spans="1:5" x14ac:dyDescent="0.25">
      <c r="A11" s="20" t="s">
        <v>23</v>
      </c>
      <c r="B11" s="10">
        <v>2680000</v>
      </c>
      <c r="C11" s="10">
        <v>2170000</v>
      </c>
    </row>
    <row r="12" spans="1:5" x14ac:dyDescent="0.25">
      <c r="A12" s="20" t="s">
        <v>24</v>
      </c>
      <c r="B12" s="6">
        <f>C12+'Income Statement'!B8</f>
        <v>569000</v>
      </c>
      <c r="C12" s="6">
        <v>485000</v>
      </c>
      <c r="D12" s="10"/>
      <c r="E12" s="10"/>
    </row>
    <row r="13" spans="1:5" x14ac:dyDescent="0.25">
      <c r="A13" s="21" t="s">
        <v>25</v>
      </c>
      <c r="B13" s="6">
        <f>B11-B12</f>
        <v>2111000</v>
      </c>
      <c r="C13" s="6">
        <f>C11-C12</f>
        <v>1685000</v>
      </c>
    </row>
    <row r="14" spans="1:5" ht="15.75" thickBot="1" x14ac:dyDescent="0.3">
      <c r="A14" s="22" t="s">
        <v>26</v>
      </c>
      <c r="B14" s="23">
        <f>B10+B13</f>
        <v>3100435</v>
      </c>
      <c r="C14" s="23">
        <f>C10+C13</f>
        <v>2539000</v>
      </c>
    </row>
    <row r="15" spans="1:5" ht="15.75" thickTop="1" x14ac:dyDescent="0.25">
      <c r="B15" s="10"/>
      <c r="C15" s="10"/>
    </row>
    <row r="16" spans="1:5" x14ac:dyDescent="0.25">
      <c r="A16" s="24" t="s">
        <v>27</v>
      </c>
      <c r="B16" s="10"/>
      <c r="C16" s="10"/>
    </row>
    <row r="17" spans="1:6" x14ac:dyDescent="0.25">
      <c r="A17" t="s">
        <v>28</v>
      </c>
      <c r="B17" s="5">
        <v>505000</v>
      </c>
      <c r="C17" s="5">
        <v>290000</v>
      </c>
    </row>
    <row r="18" spans="1:6" x14ac:dyDescent="0.25">
      <c r="A18" t="s">
        <v>29</v>
      </c>
      <c r="B18" s="6">
        <v>35000</v>
      </c>
      <c r="C18" s="6">
        <v>30000</v>
      </c>
    </row>
    <row r="19" spans="1:6" x14ac:dyDescent="0.25">
      <c r="A19" s="19" t="s">
        <v>30</v>
      </c>
      <c r="B19" s="25">
        <f>SUM(B17:B18)</f>
        <v>540000</v>
      </c>
      <c r="C19" s="25">
        <f>SUM(C17:C18)</f>
        <v>320000</v>
      </c>
    </row>
    <row r="20" spans="1:6" x14ac:dyDescent="0.25">
      <c r="A20" t="s">
        <v>31</v>
      </c>
      <c r="B20" s="6">
        <v>1171100</v>
      </c>
      <c r="C20" s="6">
        <v>1061000</v>
      </c>
      <c r="E20" s="5"/>
      <c r="F20" s="5"/>
    </row>
    <row r="21" spans="1:6" x14ac:dyDescent="0.25">
      <c r="A21" s="19" t="s">
        <v>32</v>
      </c>
      <c r="B21" s="10">
        <f>B19+B20</f>
        <v>1711100</v>
      </c>
      <c r="C21" s="10">
        <f>C19+C20</f>
        <v>1381000</v>
      </c>
    </row>
    <row r="22" spans="1:6" x14ac:dyDescent="0.25">
      <c r="A22" t="s">
        <v>33</v>
      </c>
      <c r="B22" s="10">
        <f>2*'Income Statement'!B19</f>
        <v>100000</v>
      </c>
      <c r="C22" s="10">
        <f>2*'Income Statement'!C19</f>
        <v>80000</v>
      </c>
    </row>
    <row r="23" spans="1:6" x14ac:dyDescent="0.25">
      <c r="A23" t="s">
        <v>34</v>
      </c>
      <c r="B23" s="10">
        <v>691000</v>
      </c>
      <c r="C23" s="10">
        <v>542000</v>
      </c>
      <c r="E23" s="5"/>
      <c r="F23" s="5"/>
    </row>
    <row r="24" spans="1:6" x14ac:dyDescent="0.25">
      <c r="A24" t="s">
        <v>35</v>
      </c>
      <c r="B24" s="6">
        <f>C24+'Income Statement'!B15</f>
        <v>598335</v>
      </c>
      <c r="C24" s="6">
        <v>536000</v>
      </c>
    </row>
    <row r="25" spans="1:6" x14ac:dyDescent="0.25">
      <c r="A25" s="19" t="s">
        <v>36</v>
      </c>
      <c r="B25" s="6">
        <f>SUM(B22:B24)</f>
        <v>1389335</v>
      </c>
      <c r="C25" s="6">
        <f>SUM(C22:C24)</f>
        <v>1158000</v>
      </c>
    </row>
    <row r="26" spans="1:6" ht="15.75" thickBot="1" x14ac:dyDescent="0.3">
      <c r="A26" s="22" t="s">
        <v>37</v>
      </c>
      <c r="B26" s="23">
        <f>B19+B20+B25</f>
        <v>3100435</v>
      </c>
      <c r="C26" s="23">
        <f>C19+C20+C25</f>
        <v>2539000</v>
      </c>
    </row>
    <row r="27" spans="1:6" ht="15.75" thickTop="1" x14ac:dyDescent="0.25"/>
    <row r="28" spans="1:6" x14ac:dyDescent="0.25">
      <c r="B28" s="10"/>
      <c r="C28" s="10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/>
  </sheetViews>
  <sheetFormatPr defaultRowHeight="15" x14ac:dyDescent="0.25"/>
  <cols>
    <col min="1" max="1" width="23.5703125" bestFit="1" customWidth="1"/>
    <col min="2" max="3" width="12.7109375" customWidth="1"/>
  </cols>
  <sheetData>
    <row r="1" spans="1:3" ht="15.75" x14ac:dyDescent="0.25">
      <c r="A1" s="1" t="str">
        <f>'Income Statement'!A1</f>
        <v>Stetson Skydiving Adventures</v>
      </c>
      <c r="B1" s="2"/>
      <c r="C1" s="2"/>
    </row>
    <row r="2" spans="1:3" ht="15.75" x14ac:dyDescent="0.25">
      <c r="A2" s="1" t="s">
        <v>38</v>
      </c>
      <c r="B2" s="2"/>
      <c r="C2" s="2"/>
    </row>
    <row r="3" spans="1:3" ht="16.5" thickBot="1" x14ac:dyDescent="0.3">
      <c r="A3" s="1" t="str">
        <f>'Income Statement'!A3</f>
        <v>For the Years 2010 and 2011</v>
      </c>
      <c r="B3" s="2"/>
      <c r="C3" s="2"/>
    </row>
    <row r="4" spans="1:3" ht="15.75" thickBot="1" x14ac:dyDescent="0.3">
      <c r="A4" s="3"/>
      <c r="B4" s="4">
        <f>'Income Statement'!B4</f>
        <v>2011</v>
      </c>
      <c r="C4" s="4">
        <f>'Income Statement'!C4</f>
        <v>2010</v>
      </c>
    </row>
    <row r="5" spans="1:3" x14ac:dyDescent="0.25">
      <c r="A5" t="s">
        <v>1</v>
      </c>
      <c r="B5" s="15">
        <f>'Income Statement'!B5/'Income Statement'!B$5</f>
        <v>1</v>
      </c>
      <c r="C5" s="15">
        <f>'Income Statement'!C5/'Income Statement'!C$5</f>
        <v>1</v>
      </c>
    </row>
    <row r="6" spans="1:3" x14ac:dyDescent="0.25">
      <c r="A6" t="s">
        <v>2</v>
      </c>
      <c r="B6" s="26">
        <f>'Income Statement'!B6/'Income Statement'!B$5</f>
        <v>0.64951428571428571</v>
      </c>
      <c r="C6" s="26">
        <f>'Income Statement'!C6/'Income Statement'!C$5</f>
        <v>0.66950464396284826</v>
      </c>
    </row>
    <row r="7" spans="1:3" x14ac:dyDescent="0.25">
      <c r="A7" s="8" t="s">
        <v>3</v>
      </c>
      <c r="B7" s="27">
        <f>'Income Statement'!B7/'Income Statement'!B$5</f>
        <v>0.35048571428571429</v>
      </c>
      <c r="C7" s="27">
        <f>'Income Statement'!C7/'Income Statement'!C$5</f>
        <v>0.33049535603715169</v>
      </c>
    </row>
    <row r="8" spans="1:3" x14ac:dyDescent="0.25">
      <c r="A8" t="s">
        <v>4</v>
      </c>
      <c r="B8" s="28">
        <f>'Income Statement'!B8/'Income Statement'!B$5</f>
        <v>2.4E-2</v>
      </c>
      <c r="C8" s="28">
        <f>'Income Statement'!C8/'Income Statement'!C$5</f>
        <v>2.198142414860681E-2</v>
      </c>
    </row>
    <row r="9" spans="1:3" x14ac:dyDescent="0.25">
      <c r="A9" t="s">
        <v>5</v>
      </c>
      <c r="B9" s="28">
        <f>'Income Statement'!B9/'Income Statement'!B$5</f>
        <v>0.24851428571428572</v>
      </c>
      <c r="C9" s="28">
        <f>'Income Statement'!C9/'Income Statement'!C$5</f>
        <v>0.25851393188854488</v>
      </c>
    </row>
    <row r="10" spans="1:3" x14ac:dyDescent="0.25">
      <c r="A10" t="s">
        <v>6</v>
      </c>
      <c r="B10" s="26">
        <f>'Income Statement'!B10/'Income Statement'!B$5</f>
        <v>1.8571428571428572E-2</v>
      </c>
      <c r="C10" s="26">
        <f>'Income Statement'!C10/'Income Statement'!C$5</f>
        <v>2.0123839009287926E-2</v>
      </c>
    </row>
    <row r="11" spans="1:3" x14ac:dyDescent="0.25">
      <c r="A11" s="8" t="s">
        <v>7</v>
      </c>
      <c r="B11" s="27">
        <f>'Income Statement'!B11/'Income Statement'!B$5</f>
        <v>5.9400000000000001E-2</v>
      </c>
      <c r="C11" s="27">
        <f>'Income Statement'!C11/'Income Statement'!C$5</f>
        <v>2.9876160990712074E-2</v>
      </c>
    </row>
    <row r="12" spans="1:3" x14ac:dyDescent="0.25">
      <c r="A12" t="s">
        <v>8</v>
      </c>
      <c r="B12" s="26">
        <f>'Income Statement'!B12/'Income Statement'!B$5</f>
        <v>3.2000000000000001E-2</v>
      </c>
      <c r="C12" s="26">
        <f>'Income Statement'!C12/'Income Statement'!C$5</f>
        <v>2.1052631578947368E-2</v>
      </c>
    </row>
    <row r="13" spans="1:3" x14ac:dyDescent="0.25">
      <c r="A13" s="8" t="s">
        <v>9</v>
      </c>
      <c r="B13" s="27">
        <f>'Income Statement'!B13/'Income Statement'!B$5</f>
        <v>2.7400000000000001E-2</v>
      </c>
      <c r="C13" s="27">
        <f>'Income Statement'!C13/'Income Statement'!C$5</f>
        <v>8.8235294117647058E-3</v>
      </c>
    </row>
    <row r="14" spans="1:3" x14ac:dyDescent="0.25">
      <c r="A14" t="s">
        <v>10</v>
      </c>
      <c r="B14" s="26">
        <f>'Income Statement'!B14/'Income Statement'!B$5</f>
        <v>9.5899999999999996E-3</v>
      </c>
      <c r="C14" s="26">
        <f>'Income Statement'!C14/'Income Statement'!C$5</f>
        <v>3.0882352941176468E-3</v>
      </c>
    </row>
    <row r="15" spans="1:3" ht="15.75" thickBot="1" x14ac:dyDescent="0.3">
      <c r="A15" s="8" t="s">
        <v>11</v>
      </c>
      <c r="B15" s="29">
        <f>'Income Statement'!B15/'Income Statement'!B$5</f>
        <v>1.7809999999999999E-2</v>
      </c>
      <c r="C15" s="29">
        <f>'Income Statement'!C15/'Income Statement'!C$5</f>
        <v>5.7352941176470589E-3</v>
      </c>
    </row>
    <row r="16" spans="1:3" ht="15.75" thickTop="1" x14ac:dyDescent="0.25"/>
    <row r="17" spans="1:3" x14ac:dyDescent="0.25">
      <c r="A17" s="13" t="s">
        <v>12</v>
      </c>
    </row>
    <row r="18" spans="1:3" x14ac:dyDescent="0.25">
      <c r="A18" s="14" t="s">
        <v>13</v>
      </c>
      <c r="B18" s="15">
        <f>'Income Statement'!B18</f>
        <v>0.35</v>
      </c>
      <c r="C18" s="15">
        <f>'Income Statement'!C18</f>
        <v>0.35</v>
      </c>
    </row>
    <row r="19" spans="1:3" x14ac:dyDescent="0.25">
      <c r="A19" s="14" t="s">
        <v>14</v>
      </c>
      <c r="B19" s="10">
        <f>'Income Statement'!B19</f>
        <v>50000</v>
      </c>
      <c r="C19" s="10">
        <f>'Income Statement'!C19</f>
        <v>40000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>
      <selection activeCell="F26" sqref="F26"/>
    </sheetView>
  </sheetViews>
  <sheetFormatPr defaultRowHeight="15" x14ac:dyDescent="0.25"/>
  <cols>
    <col min="1" max="1" width="31.28515625" customWidth="1"/>
    <col min="2" max="3" width="12.7109375" customWidth="1"/>
  </cols>
  <sheetData>
    <row r="1" spans="1:3" ht="15.75" x14ac:dyDescent="0.25">
      <c r="A1" s="1" t="str">
        <f>'Income Statement'!A1</f>
        <v>Stetson Skydiving Adventures</v>
      </c>
      <c r="B1" s="1"/>
      <c r="C1" s="2"/>
    </row>
    <row r="2" spans="1:3" ht="15.75" x14ac:dyDescent="0.25">
      <c r="A2" s="1" t="s">
        <v>39</v>
      </c>
      <c r="B2" s="1"/>
      <c r="C2" s="2"/>
    </row>
    <row r="3" spans="1:3" ht="16.5" thickBot="1" x14ac:dyDescent="0.3">
      <c r="A3" s="1" t="str">
        <f>'Balance Sheet'!A3</f>
        <v>For the Year Ended December 31, 2011</v>
      </c>
      <c r="B3" s="1"/>
      <c r="C3" s="2"/>
    </row>
    <row r="4" spans="1:3" ht="15.75" thickBot="1" x14ac:dyDescent="0.3">
      <c r="A4" s="3"/>
      <c r="B4" s="4">
        <f>'Income Statement'!B4</f>
        <v>2011</v>
      </c>
      <c r="C4" s="4">
        <f>'Income Statement'!C4</f>
        <v>2010</v>
      </c>
    </row>
    <row r="5" spans="1:3" x14ac:dyDescent="0.25">
      <c r="A5" s="18" t="s">
        <v>17</v>
      </c>
    </row>
    <row r="6" spans="1:3" x14ac:dyDescent="0.25">
      <c r="A6" t="s">
        <v>18</v>
      </c>
      <c r="B6" s="15">
        <f>'Balance Sheet'!B6/'Balance Sheet'!B$14</f>
        <v>1.6771840080504832E-2</v>
      </c>
      <c r="C6" s="15">
        <f>'Balance Sheet'!C6/'Balance Sheet'!C$14</f>
        <v>1.6148089799133517E-2</v>
      </c>
    </row>
    <row r="7" spans="1:3" x14ac:dyDescent="0.25">
      <c r="A7" t="s">
        <v>19</v>
      </c>
      <c r="B7" s="15">
        <f>'Balance Sheet'!B7/'Balance Sheet'!B$14</f>
        <v>7.8537366530825512E-4</v>
      </c>
      <c r="C7" s="15">
        <f>'Balance Sheet'!C7/'Balance Sheet'!C$14</f>
        <v>8.2709728239464351E-3</v>
      </c>
    </row>
    <row r="8" spans="1:3" x14ac:dyDescent="0.25">
      <c r="A8" t="s">
        <v>20</v>
      </c>
      <c r="B8" s="15">
        <f>'Balance Sheet'!B8/'Balance Sheet'!B$14</f>
        <v>0.13546486218869289</v>
      </c>
      <c r="C8" s="15">
        <f>'Balance Sheet'!C8/'Balance Sheet'!C$14</f>
        <v>0.14651437573847972</v>
      </c>
    </row>
    <row r="9" spans="1:3" x14ac:dyDescent="0.25">
      <c r="A9" t="s">
        <v>21</v>
      </c>
      <c r="B9" s="26">
        <f>'Balance Sheet'!B9/'Balance Sheet'!B$14</f>
        <v>0.16610572387423056</v>
      </c>
      <c r="C9" s="26">
        <f>'Balance Sheet'!C9/'Balance Sheet'!C$14</f>
        <v>0.16541945647892872</v>
      </c>
    </row>
    <row r="10" spans="1:3" x14ac:dyDescent="0.25">
      <c r="A10" s="19" t="s">
        <v>22</v>
      </c>
      <c r="B10" s="15">
        <f>'Balance Sheet'!B10/'Balance Sheet'!B$14</f>
        <v>0.31912779980873651</v>
      </c>
      <c r="C10" s="15">
        <f>'Balance Sheet'!C10/'Balance Sheet'!C$14</f>
        <v>0.33635289484048836</v>
      </c>
    </row>
    <row r="11" spans="1:3" x14ac:dyDescent="0.25">
      <c r="A11" s="20" t="s">
        <v>23</v>
      </c>
      <c r="B11" s="15">
        <f>'Balance Sheet'!B11/'Balance Sheet'!B$14</f>
        <v>0.86439483491832603</v>
      </c>
      <c r="C11" s="15">
        <f>'Balance Sheet'!C11/'Balance Sheet'!C$14</f>
        <v>0.85466719180779838</v>
      </c>
    </row>
    <row r="12" spans="1:3" x14ac:dyDescent="0.25">
      <c r="A12" s="20" t="s">
        <v>24</v>
      </c>
      <c r="B12" s="15">
        <f>'Balance Sheet'!B12/'Balance Sheet'!B$14</f>
        <v>0.18352263472706248</v>
      </c>
      <c r="C12" s="15">
        <f>'Balance Sheet'!C12/'Balance Sheet'!C$14</f>
        <v>0.19102008664828674</v>
      </c>
    </row>
    <row r="13" spans="1:3" x14ac:dyDescent="0.25">
      <c r="A13" t="s">
        <v>25</v>
      </c>
      <c r="B13" s="26">
        <f>'Balance Sheet'!B13/'Balance Sheet'!B$14</f>
        <v>0.68087220019126349</v>
      </c>
      <c r="C13" s="26">
        <f>'Balance Sheet'!C13/'Balance Sheet'!C$14</f>
        <v>0.66364710515951164</v>
      </c>
    </row>
    <row r="14" spans="1:3" ht="15.75" thickBot="1" x14ac:dyDescent="0.3">
      <c r="A14" s="22" t="s">
        <v>26</v>
      </c>
      <c r="B14" s="30">
        <f>'Balance Sheet'!B14/'Balance Sheet'!B$14</f>
        <v>1</v>
      </c>
      <c r="C14" s="30">
        <f>'Balance Sheet'!C14/'Balance Sheet'!C$14</f>
        <v>1</v>
      </c>
    </row>
    <row r="15" spans="1:3" ht="15.75" thickTop="1" x14ac:dyDescent="0.25">
      <c r="B15" s="10"/>
      <c r="C15" s="10"/>
    </row>
    <row r="16" spans="1:3" x14ac:dyDescent="0.25">
      <c r="A16" s="24" t="s">
        <v>27</v>
      </c>
      <c r="B16" s="10"/>
      <c r="C16" s="10"/>
    </row>
    <row r="17" spans="1:3" x14ac:dyDescent="0.25">
      <c r="A17" t="s">
        <v>28</v>
      </c>
      <c r="B17" s="15">
        <f>'Balance Sheet'!B17/'Balance Sheet'!B$14</f>
        <v>0.162880370012595</v>
      </c>
      <c r="C17" s="15">
        <f>'Balance Sheet'!C17/'Balance Sheet'!C$14</f>
        <v>0.11421819614021268</v>
      </c>
    </row>
    <row r="18" spans="1:3" x14ac:dyDescent="0.25">
      <c r="A18" t="s">
        <v>29</v>
      </c>
      <c r="B18" s="26">
        <f>'Balance Sheet'!B18/'Balance Sheet'!B$14</f>
        <v>1.1288738515724407E-2</v>
      </c>
      <c r="C18" s="26">
        <f>'Balance Sheet'!C18/'Balance Sheet'!C$14</f>
        <v>1.1815675462780622E-2</v>
      </c>
    </row>
    <row r="19" spans="1:3" x14ac:dyDescent="0.25">
      <c r="A19" s="19" t="s">
        <v>30</v>
      </c>
      <c r="B19" s="31">
        <f>'Balance Sheet'!B19/'Balance Sheet'!B$14</f>
        <v>0.17416910852831941</v>
      </c>
      <c r="C19" s="31">
        <f>'Balance Sheet'!C19/'Balance Sheet'!C$14</f>
        <v>0.12603387160299331</v>
      </c>
    </row>
    <row r="20" spans="1:3" x14ac:dyDescent="0.25">
      <c r="A20" t="s">
        <v>31</v>
      </c>
      <c r="B20" s="26">
        <f>'Balance Sheet'!B20/'Balance Sheet'!B$14</f>
        <v>0.37772119073613863</v>
      </c>
      <c r="C20" s="26">
        <f>'Balance Sheet'!C20/'Balance Sheet'!C$14</f>
        <v>0.41788105553367466</v>
      </c>
    </row>
    <row r="21" spans="1:3" x14ac:dyDescent="0.25">
      <c r="A21" s="19" t="s">
        <v>32</v>
      </c>
      <c r="B21" s="15">
        <f>'Balance Sheet'!B21/'Balance Sheet'!B$14</f>
        <v>0.5518902992644581</v>
      </c>
      <c r="C21" s="15">
        <f>'Balance Sheet'!C21/'Balance Sheet'!C$14</f>
        <v>0.543914927136668</v>
      </c>
    </row>
    <row r="22" spans="1:3" x14ac:dyDescent="0.25">
      <c r="A22" t="s">
        <v>33</v>
      </c>
      <c r="B22" s="15">
        <f>'Balance Sheet'!B22/'Balance Sheet'!B$14</f>
        <v>3.2253538616355444E-2</v>
      </c>
      <c r="C22" s="15">
        <f>'Balance Sheet'!C22/'Balance Sheet'!C$14</f>
        <v>3.1508467900748328E-2</v>
      </c>
    </row>
    <row r="23" spans="1:3" x14ac:dyDescent="0.25">
      <c r="A23" t="s">
        <v>34</v>
      </c>
      <c r="B23" s="15">
        <f>'Balance Sheet'!B23/'Balance Sheet'!B$14</f>
        <v>0.22287195183901615</v>
      </c>
      <c r="C23" s="15">
        <f>'Balance Sheet'!C23/'Balance Sheet'!C$14</f>
        <v>0.2134698700275699</v>
      </c>
    </row>
    <row r="24" spans="1:3" x14ac:dyDescent="0.25">
      <c r="A24" t="s">
        <v>35</v>
      </c>
      <c r="B24" s="26">
        <f>'Balance Sheet'!B24/'Balance Sheet'!B$14</f>
        <v>0.19298421028017038</v>
      </c>
      <c r="C24" s="26">
        <f>'Balance Sheet'!C24/'Balance Sheet'!C$14</f>
        <v>0.21110673493501378</v>
      </c>
    </row>
    <row r="25" spans="1:3" x14ac:dyDescent="0.25">
      <c r="A25" s="19" t="s">
        <v>36</v>
      </c>
      <c r="B25" s="26">
        <f>'Balance Sheet'!B25/'Balance Sheet'!B$14</f>
        <v>0.44810970073554196</v>
      </c>
      <c r="C25" s="26">
        <f>'Balance Sheet'!C25/'Balance Sheet'!C$14</f>
        <v>0.456085072863332</v>
      </c>
    </row>
    <row r="26" spans="1:3" ht="15.75" thickBot="1" x14ac:dyDescent="0.3">
      <c r="A26" s="22" t="s">
        <v>37</v>
      </c>
      <c r="B26" s="30">
        <f>'Balance Sheet'!B26/'Balance Sheet'!B$14</f>
        <v>1</v>
      </c>
      <c r="C26" s="30">
        <f>'Balance Sheet'!C26/'Balance Sheet'!C$14</f>
        <v>1</v>
      </c>
    </row>
    <row r="27" spans="1:3" ht="15.75" thickTop="1" x14ac:dyDescent="0.25"/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/>
  </sheetViews>
  <sheetFormatPr defaultRowHeight="15" outlineLevelRow="1" x14ac:dyDescent="0.25"/>
  <cols>
    <col min="1" max="1" width="36.5703125" customWidth="1"/>
    <col min="2" max="2" width="12.140625" bestFit="1" customWidth="1"/>
    <col min="3" max="3" width="11.140625" customWidth="1"/>
  </cols>
  <sheetData>
    <row r="1" spans="1:3" x14ac:dyDescent="0.25">
      <c r="A1" s="32" t="str">
        <f>'Income Statement'!A1</f>
        <v>Stetson Skydiving Adventures</v>
      </c>
      <c r="B1" s="32"/>
      <c r="C1" s="32"/>
    </row>
    <row r="2" spans="1:3" x14ac:dyDescent="0.25">
      <c r="A2" s="32" t="s">
        <v>40</v>
      </c>
      <c r="B2" s="32"/>
      <c r="C2" s="32"/>
    </row>
    <row r="3" spans="1:3" ht="15.75" thickBot="1" x14ac:dyDescent="0.3">
      <c r="A3" s="33" t="str">
        <f>"For the Year Ended December 31, "&amp;TEXT('Income Statement'!B4,"####")</f>
        <v>For the Year Ended December 31, 2011</v>
      </c>
      <c r="B3" s="33"/>
      <c r="C3" s="33"/>
    </row>
    <row r="4" spans="1:3" x14ac:dyDescent="0.25">
      <c r="A4" s="13" t="s">
        <v>41</v>
      </c>
    </row>
    <row r="5" spans="1:3" outlineLevel="1" x14ac:dyDescent="0.25">
      <c r="A5" s="14" t="s">
        <v>11</v>
      </c>
      <c r="B5" s="34">
        <f>'Income Statement'!B15</f>
        <v>62335</v>
      </c>
    </row>
    <row r="6" spans="1:3" outlineLevel="1" x14ac:dyDescent="0.25">
      <c r="A6" s="14" t="s">
        <v>42</v>
      </c>
      <c r="B6" s="35">
        <f>'Income Statement'!B8</f>
        <v>84000</v>
      </c>
    </row>
    <row r="7" spans="1:3" outlineLevel="1" x14ac:dyDescent="0.25">
      <c r="A7" s="14" t="s">
        <v>43</v>
      </c>
      <c r="B7" s="36">
        <f>'Balance Sheet'!C7-'Balance Sheet'!B7</f>
        <v>18565</v>
      </c>
    </row>
    <row r="8" spans="1:3" outlineLevel="1" x14ac:dyDescent="0.25">
      <c r="A8" s="14" t="s">
        <v>44</v>
      </c>
      <c r="B8" s="35">
        <f>'Balance Sheet'!C8-'Balance Sheet'!B8</f>
        <v>-48000</v>
      </c>
    </row>
    <row r="9" spans="1:3" outlineLevel="1" x14ac:dyDescent="0.25">
      <c r="A9" s="14" t="s">
        <v>45</v>
      </c>
      <c r="B9" s="35">
        <f>'Balance Sheet'!C9-'Balance Sheet'!B9</f>
        <v>-95000</v>
      </c>
    </row>
    <row r="10" spans="1:3" outlineLevel="1" x14ac:dyDescent="0.25">
      <c r="A10" s="14" t="s">
        <v>46</v>
      </c>
      <c r="B10" s="35">
        <f>'Balance Sheet'!B17-'Balance Sheet'!C17</f>
        <v>215000</v>
      </c>
    </row>
    <row r="11" spans="1:3" outlineLevel="1" x14ac:dyDescent="0.25">
      <c r="A11" s="14" t="s">
        <v>47</v>
      </c>
      <c r="B11" s="37">
        <f>'Balance Sheet'!B18-'Balance Sheet'!C18</f>
        <v>5000</v>
      </c>
    </row>
    <row r="12" spans="1:3" ht="15.75" thickBot="1" x14ac:dyDescent="0.3">
      <c r="A12" s="21" t="s">
        <v>48</v>
      </c>
      <c r="C12" s="38">
        <f>SUM(B5:B11)</f>
        <v>241900</v>
      </c>
    </row>
    <row r="13" spans="1:3" x14ac:dyDescent="0.25">
      <c r="A13" s="13" t="s">
        <v>49</v>
      </c>
    </row>
    <row r="14" spans="1:3" outlineLevel="1" x14ac:dyDescent="0.25">
      <c r="A14" s="14" t="s">
        <v>50</v>
      </c>
      <c r="B14" s="37">
        <f>'Balance Sheet'!C11-'Balance Sheet'!B11</f>
        <v>-510000</v>
      </c>
    </row>
    <row r="15" spans="1:3" ht="15.75" thickBot="1" x14ac:dyDescent="0.3">
      <c r="A15" s="21" t="s">
        <v>51</v>
      </c>
      <c r="C15" s="39">
        <f>SUM(B14:B14)</f>
        <v>-510000</v>
      </c>
    </row>
    <row r="16" spans="1:3" x14ac:dyDescent="0.25">
      <c r="A16" s="13" t="s">
        <v>52</v>
      </c>
    </row>
    <row r="17" spans="1:3" outlineLevel="1" x14ac:dyDescent="0.25">
      <c r="A17" s="14" t="s">
        <v>53</v>
      </c>
      <c r="B17" s="10">
        <f>'Balance Sheet'!B20-'Balance Sheet'!C20</f>
        <v>110100</v>
      </c>
    </row>
    <row r="18" spans="1:3" outlineLevel="1" x14ac:dyDescent="0.25">
      <c r="A18" s="14" t="s">
        <v>54</v>
      </c>
      <c r="B18" s="10">
        <f>'Balance Sheet'!B22-'Balance Sheet'!C22</f>
        <v>20000</v>
      </c>
    </row>
    <row r="19" spans="1:3" outlineLevel="1" x14ac:dyDescent="0.25">
      <c r="A19" s="14" t="s">
        <v>55</v>
      </c>
      <c r="B19" s="6">
        <f>'Balance Sheet'!B23-'Balance Sheet'!C23</f>
        <v>149000</v>
      </c>
    </row>
    <row r="20" spans="1:3" ht="15.75" thickBot="1" x14ac:dyDescent="0.3">
      <c r="A20" s="21" t="s">
        <v>56</v>
      </c>
      <c r="C20" s="39">
        <f>SUM(B17:B19)</f>
        <v>279100</v>
      </c>
    </row>
    <row r="21" spans="1:3" ht="15.75" thickBot="1" x14ac:dyDescent="0.3">
      <c r="A21" s="13" t="s">
        <v>57</v>
      </c>
      <c r="C21" s="40">
        <f>SUM(C12:C20)</f>
        <v>11000</v>
      </c>
    </row>
    <row r="22" spans="1:3" ht="15.75" thickTop="1" x14ac:dyDescent="0.25"/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4" sqref="B4"/>
    </sheetView>
  </sheetViews>
  <sheetFormatPr defaultColWidth="10.42578125" defaultRowHeight="15.75" x14ac:dyDescent="0.25"/>
  <cols>
    <col min="1" max="1" width="32.140625" style="47" bestFit="1" customWidth="1"/>
    <col min="2" max="2" width="15.28515625" style="47" customWidth="1"/>
    <col min="3" max="3" width="13.28515625" style="47" bestFit="1" customWidth="1"/>
    <col min="4" max="16384" width="10.42578125" style="47"/>
  </cols>
  <sheetData>
    <row r="1" spans="1:6" x14ac:dyDescent="0.25">
      <c r="A1" s="45" t="s">
        <v>93</v>
      </c>
      <c r="B1" s="45"/>
      <c r="C1" s="45"/>
      <c r="D1" s="46"/>
      <c r="E1" s="46"/>
      <c r="F1" s="46"/>
    </row>
    <row r="2" spans="1:6" x14ac:dyDescent="0.25">
      <c r="A2" s="45" t="s">
        <v>0</v>
      </c>
      <c r="B2" s="45"/>
      <c r="C2" s="45"/>
      <c r="D2" s="46"/>
      <c r="E2" s="46"/>
      <c r="F2" s="46"/>
    </row>
    <row r="3" spans="1:6" ht="16.5" thickBot="1" x14ac:dyDescent="0.3">
      <c r="A3" s="45" t="str">
        <f>"For the Years "&amp;TEXT(C4,"####")&amp;" and "&amp;TEXT(B4,"####")</f>
        <v>For the Years 2010 and 2011</v>
      </c>
      <c r="B3" s="45"/>
      <c r="C3" s="45"/>
      <c r="D3" s="46"/>
      <c r="E3" s="46"/>
      <c r="F3" s="46"/>
    </row>
    <row r="4" spans="1:6" ht="16.5" thickBot="1" x14ac:dyDescent="0.3">
      <c r="A4" s="48"/>
      <c r="B4" s="49">
        <v>2011</v>
      </c>
      <c r="C4" s="49">
        <f>B4-1</f>
        <v>2010</v>
      </c>
      <c r="D4" s="46"/>
      <c r="E4" s="46"/>
      <c r="F4" s="46"/>
    </row>
    <row r="5" spans="1:6" x14ac:dyDescent="0.25">
      <c r="A5" s="46" t="s">
        <v>1</v>
      </c>
      <c r="B5" s="50">
        <v>186946</v>
      </c>
      <c r="C5" s="50">
        <v>150000</v>
      </c>
      <c r="D5" s="46"/>
      <c r="E5" s="51"/>
      <c r="F5" s="46"/>
    </row>
    <row r="6" spans="1:6" x14ac:dyDescent="0.25">
      <c r="A6" s="46" t="s">
        <v>63</v>
      </c>
      <c r="B6" s="52">
        <v>102819</v>
      </c>
      <c r="C6" s="52">
        <v>82500</v>
      </c>
      <c r="D6" s="46"/>
      <c r="E6" s="51"/>
      <c r="F6" s="53"/>
    </row>
    <row r="7" spans="1:6" s="57" customFormat="1" x14ac:dyDescent="0.25">
      <c r="A7" s="54" t="s">
        <v>3</v>
      </c>
      <c r="B7" s="55">
        <f>B5-B6</f>
        <v>84127</v>
      </c>
      <c r="C7" s="55">
        <f>C5-C6</f>
        <v>67500</v>
      </c>
      <c r="D7" s="56"/>
      <c r="E7" s="56"/>
      <c r="F7" s="56"/>
    </row>
    <row r="8" spans="1:6" x14ac:dyDescent="0.25">
      <c r="A8" s="46" t="s">
        <v>42</v>
      </c>
      <c r="B8" s="58">
        <f>'Prob 3-Statement of Cash Flows'!B6</f>
        <v>3530</v>
      </c>
      <c r="C8" s="50">
        <v>3097.5</v>
      </c>
      <c r="D8" s="46"/>
      <c r="E8" s="59"/>
      <c r="F8" s="59"/>
    </row>
    <row r="9" spans="1:6" x14ac:dyDescent="0.25">
      <c r="A9" s="46" t="s">
        <v>64</v>
      </c>
      <c r="B9" s="52">
        <v>550</v>
      </c>
      <c r="C9" s="52">
        <v>480</v>
      </c>
      <c r="D9" s="46"/>
      <c r="E9" s="46"/>
      <c r="F9" s="46"/>
    </row>
    <row r="10" spans="1:6" s="57" customFormat="1" x14ac:dyDescent="0.25">
      <c r="A10" s="54" t="s">
        <v>7</v>
      </c>
      <c r="B10" s="55">
        <f>B7-B8-B9</f>
        <v>80047</v>
      </c>
      <c r="C10" s="55">
        <f>C7-C8-C9</f>
        <v>63922.5</v>
      </c>
      <c r="D10" s="56"/>
      <c r="E10" s="56"/>
      <c r="F10" s="56"/>
    </row>
    <row r="11" spans="1:6" x14ac:dyDescent="0.25">
      <c r="A11" s="46" t="s">
        <v>8</v>
      </c>
      <c r="B11" s="52">
        <v>680</v>
      </c>
      <c r="C11" s="52">
        <v>540</v>
      </c>
      <c r="D11" s="46"/>
      <c r="E11" s="46"/>
      <c r="F11" s="46"/>
    </row>
    <row r="12" spans="1:6" s="57" customFormat="1" x14ac:dyDescent="0.25">
      <c r="A12" s="54" t="s">
        <v>9</v>
      </c>
      <c r="B12" s="55">
        <f>B10-B11</f>
        <v>79367</v>
      </c>
      <c r="C12" s="55">
        <f>C10-C11</f>
        <v>63382.5</v>
      </c>
      <c r="D12" s="56"/>
      <c r="E12" s="56"/>
      <c r="F12" s="56"/>
    </row>
    <row r="13" spans="1:6" x14ac:dyDescent="0.25">
      <c r="A13" s="46" t="s">
        <v>10</v>
      </c>
      <c r="B13" s="58">
        <f>B12*B17</f>
        <v>29365.79</v>
      </c>
      <c r="C13" s="58">
        <f>C12*C17</f>
        <v>22183.875</v>
      </c>
      <c r="D13" s="46"/>
      <c r="E13" s="46"/>
      <c r="F13" s="46"/>
    </row>
    <row r="14" spans="1:6" s="57" customFormat="1" ht="16.5" thickBot="1" x14ac:dyDescent="0.3">
      <c r="A14" s="54" t="s">
        <v>11</v>
      </c>
      <c r="B14" s="60">
        <f>B12-B13</f>
        <v>50001.21</v>
      </c>
      <c r="C14" s="60">
        <f>C12-C13</f>
        <v>41198.625</v>
      </c>
      <c r="D14" s="56"/>
      <c r="E14" s="56"/>
      <c r="F14" s="56"/>
    </row>
    <row r="15" spans="1:6" ht="16.5" thickTop="1" x14ac:dyDescent="0.25">
      <c r="A15" s="46"/>
      <c r="B15" s="61"/>
      <c r="C15" s="61"/>
      <c r="D15" s="46"/>
      <c r="E15" s="46"/>
      <c r="F15" s="46"/>
    </row>
    <row r="16" spans="1:6" x14ac:dyDescent="0.25">
      <c r="A16" s="56" t="s">
        <v>12</v>
      </c>
      <c r="B16" s="46"/>
      <c r="C16" s="46"/>
      <c r="D16" s="46"/>
      <c r="E16" s="46"/>
      <c r="F16" s="46"/>
    </row>
    <row r="17" spans="1:6" x14ac:dyDescent="0.25">
      <c r="A17" s="62" t="s">
        <v>13</v>
      </c>
      <c r="B17" s="63">
        <v>0.37</v>
      </c>
      <c r="C17" s="63">
        <v>0.35</v>
      </c>
      <c r="D17" s="46"/>
      <c r="E17" s="46"/>
      <c r="F17" s="46"/>
    </row>
    <row r="18" spans="1:6" x14ac:dyDescent="0.25">
      <c r="A18" s="62" t="s">
        <v>65</v>
      </c>
      <c r="B18" s="64">
        <f>'Prob 3 - Balance Sheet'!B26</f>
        <v>5000</v>
      </c>
      <c r="C18" s="64">
        <f>'Prob 3 - Balance Sheet'!C26</f>
        <v>5000</v>
      </c>
      <c r="D18" s="46"/>
      <c r="E18" s="46"/>
      <c r="F18" s="46"/>
    </row>
    <row r="19" spans="1:6" x14ac:dyDescent="0.25">
      <c r="A19" s="62" t="s">
        <v>15</v>
      </c>
      <c r="B19" s="65">
        <f>B14/B18</f>
        <v>10.000242</v>
      </c>
      <c r="C19" s="65">
        <f>C14/C18</f>
        <v>8.239725</v>
      </c>
      <c r="D19" s="46"/>
      <c r="E19" s="46"/>
      <c r="F19" s="46"/>
    </row>
    <row r="20" spans="1:6" x14ac:dyDescent="0.25">
      <c r="A20" s="62" t="s">
        <v>66</v>
      </c>
      <c r="B20" s="66">
        <v>6</v>
      </c>
      <c r="C20" s="66">
        <v>6</v>
      </c>
      <c r="D20" s="46"/>
      <c r="E20" s="46"/>
      <c r="F20" s="46"/>
    </row>
    <row r="21" spans="1:6" x14ac:dyDescent="0.25">
      <c r="A21" s="62" t="s">
        <v>67</v>
      </c>
      <c r="B21" s="65">
        <f>B19-B20</f>
        <v>4.0002420000000001</v>
      </c>
      <c r="C21" s="65">
        <f>C19-C20</f>
        <v>2.239725</v>
      </c>
      <c r="D21" s="46"/>
      <c r="E21" s="46"/>
      <c r="F21" s="46"/>
    </row>
    <row r="22" spans="1:6" x14ac:dyDescent="0.25">
      <c r="A22" s="46"/>
      <c r="B22" s="46"/>
      <c r="C22" s="46"/>
      <c r="D22" s="46"/>
      <c r="E22" s="46"/>
      <c r="F22" s="46"/>
    </row>
    <row r="23" spans="1:6" x14ac:dyDescent="0.25">
      <c r="A23" s="46"/>
      <c r="B23" s="67"/>
      <c r="C23" s="46"/>
      <c r="D23" s="46"/>
      <c r="E23" s="46"/>
      <c r="F23" s="46"/>
    </row>
    <row r="24" spans="1:6" x14ac:dyDescent="0.25">
      <c r="A24" s="46"/>
      <c r="B24" s="46"/>
      <c r="C24" s="46"/>
      <c r="D24" s="46"/>
      <c r="E24" s="46"/>
      <c r="F24" s="46"/>
    </row>
    <row r="25" spans="1:6" x14ac:dyDescent="0.25">
      <c r="A25" s="46"/>
      <c r="B25" s="46"/>
      <c r="C25" s="46"/>
      <c r="D25" s="46"/>
      <c r="E25" s="46"/>
      <c r="F25" s="46"/>
    </row>
    <row r="26" spans="1:6" x14ac:dyDescent="0.25">
      <c r="A26" s="46"/>
      <c r="B26" s="46"/>
      <c r="C26" s="46"/>
      <c r="D26" s="46"/>
      <c r="E26" s="46"/>
      <c r="F26" s="46"/>
    </row>
    <row r="27" spans="1:6" x14ac:dyDescent="0.25">
      <c r="A27" s="46"/>
      <c r="B27" s="46"/>
      <c r="C27" s="46"/>
      <c r="D27" s="46"/>
      <c r="E27" s="46"/>
      <c r="F27" s="46"/>
    </row>
    <row r="28" spans="1:6" x14ac:dyDescent="0.25">
      <c r="A28" s="46"/>
      <c r="B28" s="46"/>
      <c r="C28" s="46"/>
      <c r="D28" s="46"/>
      <c r="E28" s="46"/>
      <c r="F28" s="46"/>
    </row>
    <row r="29" spans="1:6" x14ac:dyDescent="0.25">
      <c r="A29" s="46"/>
      <c r="B29" s="46"/>
      <c r="C29" s="46"/>
      <c r="D29" s="46"/>
      <c r="E29" s="46"/>
      <c r="F29" s="46"/>
    </row>
    <row r="30" spans="1:6" x14ac:dyDescent="0.25">
      <c r="A30" s="46"/>
      <c r="B30" s="46"/>
      <c r="C30" s="46"/>
      <c r="D30" s="46"/>
      <c r="E30" s="46"/>
      <c r="F30" s="46"/>
    </row>
    <row r="31" spans="1:6" x14ac:dyDescent="0.25">
      <c r="A31" s="46"/>
      <c r="B31" s="46"/>
      <c r="C31" s="46"/>
      <c r="D31" s="46"/>
      <c r="E31" s="46"/>
      <c r="F31" s="46"/>
    </row>
    <row r="32" spans="1:6" x14ac:dyDescent="0.25">
      <c r="A32" s="46"/>
      <c r="B32" s="46"/>
      <c r="C32" s="46"/>
      <c r="D32" s="46"/>
      <c r="E32" s="46"/>
      <c r="F32" s="46"/>
    </row>
    <row r="33" spans="1:6" x14ac:dyDescent="0.25">
      <c r="A33" s="46"/>
      <c r="B33" s="46"/>
      <c r="C33" s="46"/>
      <c r="D33" s="46"/>
      <c r="E33" s="46"/>
      <c r="F33" s="46"/>
    </row>
    <row r="34" spans="1:6" x14ac:dyDescent="0.25">
      <c r="A34" s="46"/>
      <c r="B34" s="46"/>
      <c r="C34" s="46"/>
      <c r="D34" s="46"/>
      <c r="E34" s="46"/>
      <c r="F34" s="46"/>
    </row>
  </sheetData>
  <phoneticPr fontId="12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18" sqref="C18"/>
    </sheetView>
  </sheetViews>
  <sheetFormatPr defaultColWidth="10.28515625" defaultRowHeight="12.75" x14ac:dyDescent="0.2"/>
  <cols>
    <col min="1" max="1" width="44.5703125" style="69" bestFit="1" customWidth="1"/>
    <col min="2" max="3" width="13.28515625" style="69" bestFit="1" customWidth="1"/>
    <col min="4" max="4" width="15.28515625" style="69" bestFit="1" customWidth="1"/>
    <col min="5" max="5" width="19.140625" style="69" customWidth="1"/>
    <col min="6" max="7" width="10.28515625" style="69"/>
    <col min="8" max="8" width="14" style="69" bestFit="1" customWidth="1"/>
    <col min="9" max="16384" width="10.28515625" style="69"/>
  </cols>
  <sheetData>
    <row r="1" spans="1:6" ht="14.25" x14ac:dyDescent="0.2">
      <c r="A1" s="45" t="str">
        <f>'Prob 3 - Income Statement'!A1</f>
        <v>Winter Park Web Design</v>
      </c>
      <c r="B1" s="45"/>
      <c r="C1" s="45"/>
      <c r="D1" s="68"/>
      <c r="E1" s="68"/>
      <c r="F1" s="68"/>
    </row>
    <row r="2" spans="1:6" ht="14.25" x14ac:dyDescent="0.2">
      <c r="A2" s="45" t="s">
        <v>68</v>
      </c>
      <c r="B2" s="45"/>
      <c r="C2" s="45"/>
      <c r="D2" s="68"/>
      <c r="E2" s="68"/>
      <c r="F2" s="68"/>
    </row>
    <row r="3" spans="1:6" ht="15" thickBot="1" x14ac:dyDescent="0.25">
      <c r="A3" s="45" t="str">
        <f>'Prob 3 - Income Statement'!A3</f>
        <v>For the Years 2010 and 2011</v>
      </c>
      <c r="B3" s="45"/>
      <c r="C3" s="45"/>
      <c r="D3" s="68"/>
      <c r="E3" s="68"/>
      <c r="F3" s="68"/>
    </row>
    <row r="4" spans="1:6" ht="15.75" thickBot="1" x14ac:dyDescent="0.3">
      <c r="A4" s="70"/>
      <c r="B4" s="71">
        <f>'Prob 3 - Income Statement'!B4</f>
        <v>2011</v>
      </c>
      <c r="C4" s="71">
        <f>'Prob 3 - Income Statement'!C4</f>
        <v>2010</v>
      </c>
      <c r="D4" s="68"/>
      <c r="E4" s="46"/>
      <c r="F4" s="68"/>
    </row>
    <row r="5" spans="1:6" ht="15" x14ac:dyDescent="0.25">
      <c r="A5" s="46" t="s">
        <v>18</v>
      </c>
      <c r="B5" s="72">
        <v>10150</v>
      </c>
      <c r="C5" s="72">
        <v>7500</v>
      </c>
      <c r="D5" s="73"/>
      <c r="E5" s="73"/>
      <c r="F5" s="68"/>
    </row>
    <row r="6" spans="1:6" ht="15" x14ac:dyDescent="0.25">
      <c r="A6" s="46" t="s">
        <v>69</v>
      </c>
      <c r="B6" s="72">
        <v>12504</v>
      </c>
      <c r="C6" s="74">
        <f>B6+'Prob 3-Statement of Cash Flows'!B7</f>
        <v>11000</v>
      </c>
      <c r="D6" s="73"/>
      <c r="E6" s="73"/>
      <c r="F6" s="68"/>
    </row>
    <row r="7" spans="1:6" ht="15" x14ac:dyDescent="0.25">
      <c r="A7" s="46" t="s">
        <v>70</v>
      </c>
      <c r="B7" s="75">
        <f>C7-'Prob 3-Statement of Cash Flows'!B8</f>
        <v>8607</v>
      </c>
      <c r="C7" s="76">
        <v>7550</v>
      </c>
      <c r="D7" s="73"/>
      <c r="E7" s="73"/>
      <c r="F7" s="68"/>
    </row>
    <row r="8" spans="1:6" ht="15" x14ac:dyDescent="0.25">
      <c r="A8" s="77" t="s">
        <v>22</v>
      </c>
      <c r="B8" s="74">
        <f>SUM(B5:B7)</f>
        <v>31261</v>
      </c>
      <c r="C8" s="74">
        <f>SUM(C5:C7)</f>
        <v>26050</v>
      </c>
      <c r="D8" s="73"/>
      <c r="E8" s="73"/>
      <c r="F8" s="68"/>
    </row>
    <row r="9" spans="1:6" ht="15" x14ac:dyDescent="0.25">
      <c r="A9" s="46" t="s">
        <v>71</v>
      </c>
      <c r="B9" s="72">
        <v>29020</v>
      </c>
      <c r="C9" s="74">
        <f>B9+'Prob 3-Statement of Cash Flows'!B12</f>
        <v>8850</v>
      </c>
      <c r="D9" s="73"/>
      <c r="E9" s="73"/>
      <c r="F9" s="68"/>
    </row>
    <row r="10" spans="1:6" ht="15" x14ac:dyDescent="0.25">
      <c r="A10" s="78" t="s">
        <v>72</v>
      </c>
      <c r="B10" s="76">
        <v>7230</v>
      </c>
      <c r="C10" s="75">
        <f>B10-'Prob 3 - Income Statement'!B8</f>
        <v>3700</v>
      </c>
      <c r="D10" s="73"/>
      <c r="E10" s="73"/>
      <c r="F10" s="68"/>
    </row>
    <row r="11" spans="1:6" ht="15" x14ac:dyDescent="0.25">
      <c r="A11" s="77" t="s">
        <v>73</v>
      </c>
      <c r="B11" s="72">
        <f>B9-B10</f>
        <v>21790</v>
      </c>
      <c r="C11" s="72">
        <f>C9-C10</f>
        <v>5150</v>
      </c>
      <c r="D11" s="73"/>
      <c r="E11" s="73"/>
      <c r="F11" s="68"/>
    </row>
    <row r="12" spans="1:6" ht="15.75" thickBot="1" x14ac:dyDescent="0.3">
      <c r="A12" s="79" t="s">
        <v>74</v>
      </c>
      <c r="B12" s="80">
        <f>B11+B8</f>
        <v>53051</v>
      </c>
      <c r="C12" s="80">
        <f>C11+C8</f>
        <v>31200</v>
      </c>
      <c r="D12" s="73"/>
      <c r="E12" s="73"/>
      <c r="F12" s="68"/>
    </row>
    <row r="13" spans="1:6" ht="15.75" thickTop="1" x14ac:dyDescent="0.25">
      <c r="A13" s="46"/>
      <c r="B13" s="81"/>
      <c r="C13" s="81"/>
      <c r="D13" s="68"/>
      <c r="E13" s="68"/>
      <c r="F13" s="68"/>
    </row>
    <row r="14" spans="1:6" ht="15" x14ac:dyDescent="0.25">
      <c r="A14" s="46" t="s">
        <v>75</v>
      </c>
      <c r="B14" s="72">
        <v>8201</v>
      </c>
      <c r="C14" s="74">
        <f>B14-'Prob 3-Statement of Cash Flows'!B9</f>
        <v>6851</v>
      </c>
      <c r="D14" s="73"/>
      <c r="E14" s="73"/>
      <c r="F14" s="68"/>
    </row>
    <row r="15" spans="1:6" ht="15" x14ac:dyDescent="0.25">
      <c r="A15" s="46" t="s">
        <v>76</v>
      </c>
      <c r="B15" s="75">
        <f>C15+'Prob 3-Statement of Cash Flows'!B15</f>
        <v>2000</v>
      </c>
      <c r="C15" s="76">
        <v>3000</v>
      </c>
      <c r="D15" s="73"/>
      <c r="E15" s="73"/>
      <c r="F15" s="68"/>
    </row>
    <row r="16" spans="1:6" ht="15" x14ac:dyDescent="0.25">
      <c r="A16" s="77" t="s">
        <v>30</v>
      </c>
      <c r="B16" s="74">
        <f>B14+B15</f>
        <v>10201</v>
      </c>
      <c r="C16" s="72">
        <v>9851</v>
      </c>
      <c r="D16" s="73"/>
      <c r="E16" s="73"/>
      <c r="F16" s="68"/>
    </row>
    <row r="17" spans="1:8" ht="15" x14ac:dyDescent="0.25">
      <c r="A17" s="46" t="s">
        <v>77</v>
      </c>
      <c r="B17" s="76">
        <v>7115</v>
      </c>
      <c r="C17" s="75">
        <f>B17-'Prob 3-Statement of Cash Flows'!B16</f>
        <v>5615</v>
      </c>
      <c r="D17" s="73"/>
      <c r="E17" s="73"/>
      <c r="F17" s="68"/>
    </row>
    <row r="18" spans="1:8" ht="15" x14ac:dyDescent="0.25">
      <c r="A18" s="77" t="s">
        <v>32</v>
      </c>
      <c r="B18" s="72">
        <f>B16+B17</f>
        <v>17316</v>
      </c>
      <c r="C18" s="72">
        <f>C16+C17</f>
        <v>15466</v>
      </c>
      <c r="D18" s="73"/>
      <c r="E18" s="73"/>
      <c r="F18" s="68"/>
    </row>
    <row r="19" spans="1:8" ht="15" x14ac:dyDescent="0.25">
      <c r="A19" s="46" t="s">
        <v>78</v>
      </c>
      <c r="B19" s="72">
        <v>5000</v>
      </c>
      <c r="C19" s="74">
        <f>B19-'Prob 3-Statement of Cash Flows'!B17</f>
        <v>5000</v>
      </c>
      <c r="D19" s="73"/>
      <c r="E19" s="73"/>
      <c r="F19" s="68"/>
    </row>
    <row r="20" spans="1:8" ht="15" x14ac:dyDescent="0.25">
      <c r="A20" s="46" t="s">
        <v>79</v>
      </c>
      <c r="B20" s="74">
        <f>C20+'Prob 3-Statement of Cash Flows'!B18</f>
        <v>500</v>
      </c>
      <c r="C20" s="72">
        <v>500</v>
      </c>
      <c r="D20" s="73"/>
      <c r="E20" s="73"/>
      <c r="F20" s="68"/>
    </row>
    <row r="21" spans="1:8" ht="15" x14ac:dyDescent="0.25">
      <c r="A21" s="46" t="s">
        <v>80</v>
      </c>
      <c r="B21" s="75">
        <f>C21+'Prob 3 - Income Statement'!B21*'Prob 3 - Income Statement'!B18</f>
        <v>30235.21</v>
      </c>
      <c r="C21" s="76">
        <v>10234</v>
      </c>
      <c r="D21" s="73"/>
      <c r="E21" s="73"/>
      <c r="F21" s="68"/>
      <c r="H21" s="82"/>
    </row>
    <row r="22" spans="1:8" ht="15" x14ac:dyDescent="0.25">
      <c r="A22" s="77" t="s">
        <v>81</v>
      </c>
      <c r="B22" s="74">
        <f>SUM(B19:B21)</f>
        <v>35735.21</v>
      </c>
      <c r="C22" s="74">
        <f>SUM(C19:C21)</f>
        <v>15734</v>
      </c>
      <c r="D22" s="73"/>
      <c r="E22" s="73"/>
      <c r="F22" s="68"/>
    </row>
    <row r="23" spans="1:8" ht="15.75" thickBot="1" x14ac:dyDescent="0.3">
      <c r="A23" s="79" t="s">
        <v>82</v>
      </c>
      <c r="B23" s="83">
        <f>B22+B18</f>
        <v>53051.21</v>
      </c>
      <c r="C23" s="83">
        <f>C22+C18</f>
        <v>31200</v>
      </c>
      <c r="D23" s="73"/>
      <c r="E23" s="73"/>
      <c r="F23" s="68"/>
    </row>
    <row r="24" spans="1:8" ht="15" thickTop="1" x14ac:dyDescent="0.2">
      <c r="A24" s="68"/>
      <c r="B24" s="68"/>
      <c r="C24" s="68"/>
      <c r="D24" s="68"/>
      <c r="E24" s="68"/>
      <c r="F24" s="68"/>
    </row>
    <row r="25" spans="1:8" s="47" customFormat="1" ht="15.75" x14ac:dyDescent="0.25">
      <c r="A25" s="56" t="s">
        <v>12</v>
      </c>
      <c r="B25" s="46"/>
      <c r="C25" s="46"/>
      <c r="D25" s="46"/>
      <c r="E25" s="46"/>
      <c r="F25" s="46"/>
    </row>
    <row r="26" spans="1:8" s="47" customFormat="1" ht="15.75" x14ac:dyDescent="0.25">
      <c r="A26" s="62" t="s">
        <v>65</v>
      </c>
      <c r="B26" s="64">
        <f>C26</f>
        <v>5000</v>
      </c>
      <c r="C26" s="84">
        <v>5000</v>
      </c>
      <c r="D26" s="46"/>
      <c r="E26" s="46"/>
      <c r="F26" s="46"/>
    </row>
    <row r="27" spans="1:8" ht="14.25" x14ac:dyDescent="0.2">
      <c r="A27" s="68"/>
      <c r="B27" s="68"/>
      <c r="C27" s="68"/>
      <c r="D27" s="68"/>
      <c r="E27" s="68"/>
      <c r="F27" s="68"/>
    </row>
    <row r="28" spans="1:8" ht="14.25" x14ac:dyDescent="0.2">
      <c r="A28" s="68"/>
      <c r="B28" s="68"/>
      <c r="C28" s="68"/>
      <c r="D28" s="68"/>
      <c r="E28" s="68"/>
      <c r="F28" s="68"/>
    </row>
    <row r="29" spans="1:8" ht="14.25" x14ac:dyDescent="0.2">
      <c r="A29" s="68"/>
      <c r="B29" s="68"/>
      <c r="C29" s="68"/>
      <c r="D29" s="68"/>
      <c r="E29" s="68"/>
      <c r="F29" s="68"/>
    </row>
    <row r="30" spans="1:8" ht="14.25" x14ac:dyDescent="0.2">
      <c r="A30" s="68"/>
      <c r="B30" s="68"/>
      <c r="C30" s="68"/>
      <c r="D30" s="68"/>
      <c r="E30" s="68"/>
      <c r="F30" s="68"/>
    </row>
    <row r="31" spans="1:8" ht="14.25" x14ac:dyDescent="0.2">
      <c r="A31" s="68"/>
      <c r="B31" s="68"/>
      <c r="C31" s="68"/>
      <c r="D31" s="68"/>
      <c r="E31" s="68"/>
      <c r="F31" s="68"/>
    </row>
    <row r="32" spans="1:8" ht="14.25" x14ac:dyDescent="0.2">
      <c r="A32" s="68"/>
      <c r="B32" s="68"/>
      <c r="C32" s="68"/>
      <c r="D32" s="68"/>
      <c r="E32" s="68"/>
      <c r="F32" s="68"/>
    </row>
    <row r="33" spans="1:6" ht="14.25" x14ac:dyDescent="0.2">
      <c r="A33" s="68"/>
      <c r="B33" s="68"/>
      <c r="C33" s="68"/>
      <c r="D33" s="68"/>
      <c r="E33" s="68"/>
      <c r="F33" s="68"/>
    </row>
    <row r="34" spans="1:6" ht="14.25" x14ac:dyDescent="0.2">
      <c r="A34" s="68"/>
      <c r="B34" s="68"/>
      <c r="C34" s="68"/>
      <c r="D34" s="68"/>
      <c r="E34" s="68"/>
      <c r="F34" s="68"/>
    </row>
  </sheetData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C10" sqref="C10"/>
    </sheetView>
  </sheetViews>
  <sheetFormatPr defaultColWidth="10.42578125" defaultRowHeight="15.75" x14ac:dyDescent="0.25"/>
  <cols>
    <col min="1" max="1" width="44.5703125" style="47" bestFit="1" customWidth="1"/>
    <col min="2" max="2" width="13.28515625" style="47" bestFit="1" customWidth="1"/>
    <col min="3" max="3" width="12.7109375" style="47" customWidth="1"/>
    <col min="4" max="4" width="20.5703125" style="69" customWidth="1"/>
    <col min="5" max="5" width="18.28515625" style="69" bestFit="1" customWidth="1"/>
    <col min="6" max="6" width="10.28515625" style="69" customWidth="1"/>
    <col min="7" max="7" width="12.85546875" style="69" bestFit="1" customWidth="1"/>
    <col min="8" max="23" width="10.28515625" style="69" customWidth="1"/>
    <col min="24" max="16384" width="10.42578125" style="47"/>
  </cols>
  <sheetData>
    <row r="1" spans="1:6" x14ac:dyDescent="0.25">
      <c r="A1" s="45" t="str">
        <f>'Prob 3 - Income Statement'!A1</f>
        <v>Winter Park Web Design</v>
      </c>
      <c r="B1" s="45"/>
      <c r="C1" s="85"/>
      <c r="D1" s="68"/>
      <c r="E1" s="68"/>
      <c r="F1" s="68"/>
    </row>
    <row r="2" spans="1:6" x14ac:dyDescent="0.25">
      <c r="A2" s="45" t="s">
        <v>40</v>
      </c>
      <c r="B2" s="45"/>
      <c r="C2" s="85"/>
      <c r="D2" s="68"/>
      <c r="E2" s="68"/>
      <c r="F2" s="68"/>
    </row>
    <row r="3" spans="1:6" ht="16.5" thickBot="1" x14ac:dyDescent="0.3">
      <c r="A3" s="45" t="str">
        <f>"For the Year "&amp;TEXT('Prob 3 - Income Statement'!B4,"####")</f>
        <v>For the Year 2011</v>
      </c>
      <c r="B3" s="45"/>
      <c r="C3" s="85"/>
      <c r="D3" s="68"/>
      <c r="E3" s="68"/>
      <c r="F3" s="68"/>
    </row>
    <row r="4" spans="1:6" ht="16.5" thickBot="1" x14ac:dyDescent="0.3">
      <c r="A4" s="86" t="s">
        <v>41</v>
      </c>
      <c r="B4" s="49"/>
      <c r="C4" s="49"/>
      <c r="D4" s="68"/>
      <c r="E4" s="68"/>
      <c r="F4" s="68"/>
    </row>
    <row r="5" spans="1:6" x14ac:dyDescent="0.25">
      <c r="A5" s="46" t="str">
        <f>'Prob 3 - Income Statement'!A14</f>
        <v>Net Income</v>
      </c>
      <c r="B5" s="87">
        <f>'Prob 3 - Income Statement'!B14</f>
        <v>50001.21</v>
      </c>
      <c r="C5" s="46"/>
      <c r="D5" s="68"/>
      <c r="E5" s="68"/>
      <c r="F5" s="68"/>
    </row>
    <row r="6" spans="1:6" x14ac:dyDescent="0.25">
      <c r="A6" s="46" t="str">
        <f>'Prob 3 - Income Statement'!A8</f>
        <v>Depreciation Expense</v>
      </c>
      <c r="B6" s="88">
        <v>3530</v>
      </c>
      <c r="C6" s="46"/>
      <c r="D6" s="68"/>
      <c r="E6" s="68"/>
      <c r="F6" s="68"/>
    </row>
    <row r="7" spans="1:6" x14ac:dyDescent="0.25">
      <c r="A7" s="46" t="s">
        <v>44</v>
      </c>
      <c r="B7" s="88">
        <v>-1504</v>
      </c>
      <c r="C7" s="46"/>
      <c r="D7" s="68"/>
      <c r="E7" s="68"/>
      <c r="F7" s="68"/>
    </row>
    <row r="8" spans="1:6" x14ac:dyDescent="0.25">
      <c r="A8" s="46" t="s">
        <v>83</v>
      </c>
      <c r="B8" s="88">
        <v>-1057</v>
      </c>
      <c r="C8" s="46"/>
      <c r="D8" s="68"/>
      <c r="E8" s="68"/>
      <c r="F8" s="68"/>
    </row>
    <row r="9" spans="1:6" x14ac:dyDescent="0.25">
      <c r="A9" s="46" t="s">
        <v>46</v>
      </c>
      <c r="B9" s="76">
        <v>1350</v>
      </c>
      <c r="C9" s="46"/>
      <c r="D9" s="68"/>
      <c r="E9" s="68"/>
      <c r="F9" s="68"/>
    </row>
    <row r="10" spans="1:6" ht="16.5" thickBot="1" x14ac:dyDescent="0.3">
      <c r="A10" s="89" t="s">
        <v>48</v>
      </c>
      <c r="B10" s="90"/>
      <c r="C10" s="91">
        <f>SUM(B5:B9)</f>
        <v>52320.21</v>
      </c>
      <c r="D10" s="68"/>
      <c r="E10" s="68"/>
      <c r="F10" s="68"/>
    </row>
    <row r="11" spans="1:6" ht="16.5" thickBot="1" x14ac:dyDescent="0.3">
      <c r="A11" s="86" t="s">
        <v>49</v>
      </c>
      <c r="B11" s="49"/>
      <c r="C11" s="49"/>
      <c r="D11" s="68"/>
      <c r="E11" s="68"/>
      <c r="F11" s="68"/>
    </row>
    <row r="12" spans="1:6" x14ac:dyDescent="0.25">
      <c r="A12" s="46" t="s">
        <v>84</v>
      </c>
      <c r="B12" s="76">
        <v>-20170</v>
      </c>
      <c r="C12" s="46"/>
      <c r="D12" s="68"/>
      <c r="E12" s="68"/>
      <c r="F12" s="68"/>
    </row>
    <row r="13" spans="1:6" ht="16.5" thickBot="1" x14ac:dyDescent="0.3">
      <c r="A13" s="89" t="s">
        <v>51</v>
      </c>
      <c r="B13" s="90"/>
      <c r="C13" s="92">
        <v>-20170</v>
      </c>
      <c r="D13" s="68"/>
      <c r="E13" s="68"/>
      <c r="F13" s="68"/>
    </row>
    <row r="14" spans="1:6" ht="16.5" thickBot="1" x14ac:dyDescent="0.3">
      <c r="A14" s="86" t="s">
        <v>52</v>
      </c>
      <c r="B14" s="49"/>
      <c r="C14" s="49"/>
      <c r="D14" s="68"/>
      <c r="E14" s="68"/>
      <c r="F14" s="68"/>
    </row>
    <row r="15" spans="1:6" x14ac:dyDescent="0.25">
      <c r="A15" s="90" t="s">
        <v>85</v>
      </c>
      <c r="B15" s="88">
        <v>-1000</v>
      </c>
      <c r="C15" s="90"/>
      <c r="D15" s="68"/>
      <c r="E15" s="68"/>
      <c r="F15" s="68"/>
    </row>
    <row r="16" spans="1:6" x14ac:dyDescent="0.25">
      <c r="A16" s="90" t="s">
        <v>86</v>
      </c>
      <c r="B16" s="88">
        <v>1500</v>
      </c>
      <c r="C16" s="90"/>
      <c r="D16" s="68"/>
      <c r="E16" s="68"/>
      <c r="F16" s="68"/>
    </row>
    <row r="17" spans="1:6" x14ac:dyDescent="0.25">
      <c r="A17" s="90" t="s">
        <v>87</v>
      </c>
      <c r="B17" s="88">
        <v>0</v>
      </c>
      <c r="C17" s="90"/>
      <c r="D17" s="68"/>
      <c r="E17" s="68"/>
      <c r="F17" s="68"/>
    </row>
    <row r="18" spans="1:6" x14ac:dyDescent="0.25">
      <c r="A18" s="90" t="s">
        <v>88</v>
      </c>
      <c r="B18" s="88">
        <v>0</v>
      </c>
      <c r="C18" s="90"/>
      <c r="D18" s="68"/>
      <c r="E18" s="68"/>
      <c r="F18" s="68"/>
    </row>
    <row r="19" spans="1:6" x14ac:dyDescent="0.25">
      <c r="A19" s="90" t="s">
        <v>89</v>
      </c>
      <c r="B19" s="75">
        <f>-'Prob 3 - Income Statement'!B20*'Prob 3 - Income Statement'!B18</f>
        <v>-30000</v>
      </c>
      <c r="C19" s="90"/>
      <c r="D19" s="68"/>
      <c r="E19" s="68"/>
      <c r="F19" s="68"/>
    </row>
    <row r="20" spans="1:6" x14ac:dyDescent="0.25">
      <c r="A20" s="89" t="s">
        <v>56</v>
      </c>
      <c r="B20" s="90"/>
      <c r="C20" s="93">
        <f>SUM(B15:B19)</f>
        <v>-29500</v>
      </c>
      <c r="D20" s="68"/>
      <c r="E20" s="68"/>
      <c r="F20" s="68"/>
    </row>
    <row r="21" spans="1:6" ht="16.5" thickBot="1" x14ac:dyDescent="0.3">
      <c r="A21" s="89" t="s">
        <v>57</v>
      </c>
      <c r="B21" s="94"/>
      <c r="C21" s="95">
        <f>C10+C13+C20</f>
        <v>2650.2099999999991</v>
      </c>
      <c r="D21" s="68"/>
      <c r="E21" s="68"/>
      <c r="F21" s="68"/>
    </row>
    <row r="22" spans="1:6" x14ac:dyDescent="0.25">
      <c r="A22" s="96" t="s">
        <v>90</v>
      </c>
      <c r="B22" s="97"/>
      <c r="C22" s="98"/>
      <c r="D22" s="68"/>
      <c r="E22" s="68"/>
      <c r="F22" s="68"/>
    </row>
    <row r="23" spans="1:6" x14ac:dyDescent="0.25">
      <c r="A23" s="99" t="s">
        <v>91</v>
      </c>
      <c r="B23" s="87">
        <f>'Prob 3 - Balance Sheet'!C5</f>
        <v>7500</v>
      </c>
      <c r="C23" s="46"/>
      <c r="D23" s="68"/>
      <c r="E23" s="68"/>
      <c r="F23" s="68"/>
    </row>
    <row r="24" spans="1:6" x14ac:dyDescent="0.25">
      <c r="A24" s="99" t="s">
        <v>92</v>
      </c>
      <c r="B24" s="75">
        <f>'Prob 3 - Balance Sheet'!B5</f>
        <v>10150</v>
      </c>
      <c r="C24" s="46"/>
      <c r="D24" s="68"/>
      <c r="E24" s="68"/>
      <c r="F24" s="68"/>
    </row>
    <row r="25" spans="1:6" x14ac:dyDescent="0.25">
      <c r="A25" s="56" t="str">
        <f>A21</f>
        <v>Net Change in Cash Balance</v>
      </c>
      <c r="B25" s="46"/>
      <c r="C25" s="100">
        <f>B24-B23</f>
        <v>2650</v>
      </c>
      <c r="D25" s="68"/>
      <c r="E25" s="68"/>
      <c r="F25" s="68"/>
    </row>
    <row r="26" spans="1:6" x14ac:dyDescent="0.25">
      <c r="A26" s="46"/>
      <c r="B26" s="46"/>
      <c r="C26" s="46"/>
      <c r="D26" s="68"/>
      <c r="E26" s="68"/>
      <c r="F26" s="68"/>
    </row>
    <row r="27" spans="1:6" x14ac:dyDescent="0.25">
      <c r="A27" s="46"/>
      <c r="B27" s="46"/>
      <c r="C27" s="46"/>
      <c r="D27" s="68"/>
      <c r="E27" s="68"/>
      <c r="F27" s="68"/>
    </row>
    <row r="28" spans="1:6" x14ac:dyDescent="0.25">
      <c r="A28" s="46"/>
      <c r="B28" s="46"/>
      <c r="C28" s="46"/>
      <c r="D28" s="68"/>
      <c r="E28" s="68"/>
      <c r="F28" s="68"/>
    </row>
    <row r="29" spans="1:6" x14ac:dyDescent="0.25">
      <c r="A29" s="46"/>
      <c r="B29" s="46"/>
      <c r="C29" s="46"/>
      <c r="D29" s="68"/>
      <c r="E29" s="68"/>
      <c r="F29" s="68"/>
    </row>
    <row r="30" spans="1:6" x14ac:dyDescent="0.25">
      <c r="A30" s="46"/>
      <c r="B30" s="46"/>
      <c r="C30" s="46"/>
      <c r="D30" s="68"/>
      <c r="E30" s="68"/>
      <c r="F30" s="68"/>
    </row>
    <row r="31" spans="1:6" x14ac:dyDescent="0.25">
      <c r="A31" s="46"/>
      <c r="B31" s="46"/>
      <c r="C31" s="46"/>
      <c r="D31" s="68"/>
      <c r="E31" s="68"/>
      <c r="F31" s="68"/>
    </row>
    <row r="32" spans="1:6" x14ac:dyDescent="0.25">
      <c r="A32" s="46"/>
      <c r="B32" s="46"/>
      <c r="C32" s="46"/>
      <c r="D32" s="68"/>
      <c r="E32" s="68"/>
      <c r="F32" s="68"/>
    </row>
    <row r="33" spans="1:6" x14ac:dyDescent="0.25">
      <c r="A33" s="46"/>
      <c r="B33" s="46"/>
      <c r="C33" s="46"/>
      <c r="D33" s="68"/>
      <c r="E33" s="68"/>
      <c r="F33" s="68"/>
    </row>
    <row r="34" spans="1:6" x14ac:dyDescent="0.25">
      <c r="A34" s="46"/>
      <c r="B34" s="46"/>
      <c r="C34" s="46"/>
      <c r="D34" s="68"/>
      <c r="E34" s="68"/>
      <c r="F34" s="68"/>
    </row>
  </sheetData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Income Statement</vt:lpstr>
      <vt:lpstr>Balance Sheet</vt:lpstr>
      <vt:lpstr>Common Size IS</vt:lpstr>
      <vt:lpstr>Common Size BS</vt:lpstr>
      <vt:lpstr>Statement of Cash Flows</vt:lpstr>
      <vt:lpstr>Prob 3 - Income Statement</vt:lpstr>
      <vt:lpstr>Prob 3 - Balance Sheet</vt:lpstr>
      <vt:lpstr>Prob 3-Statement of Cash Flows</vt:lpstr>
    </vt:vector>
  </TitlesOfParts>
  <Company>Metropolitan State College of Denver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Del</cp:lastModifiedBy>
  <cp:lastPrinted>2011-06-29T20:04:42Z</cp:lastPrinted>
  <dcterms:created xsi:type="dcterms:W3CDTF">2006-02-05T06:48:08Z</dcterms:created>
  <dcterms:modified xsi:type="dcterms:W3CDTF">2012-05-16T01:17:08Z</dcterms:modified>
</cp:coreProperties>
</file>